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doun\Documents\Documents\JABES19\"/>
    </mc:Choice>
  </mc:AlternateContent>
  <bookViews>
    <workbookView xWindow="0" yWindow="0" windowWidth="28800" windowHeight="1243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7" i="1" l="1"/>
  <c r="B427" i="1"/>
  <c r="E426" i="1"/>
  <c r="B426" i="1"/>
  <c r="E425" i="1"/>
  <c r="B425" i="1"/>
  <c r="E424" i="1"/>
  <c r="B424" i="1"/>
  <c r="E423" i="1"/>
  <c r="B423" i="1"/>
  <c r="E422" i="1"/>
  <c r="B422" i="1"/>
  <c r="E421" i="1"/>
  <c r="B421" i="1"/>
  <c r="E420" i="1"/>
  <c r="B420" i="1"/>
  <c r="E419" i="1"/>
  <c r="B419" i="1"/>
  <c r="E418" i="1"/>
  <c r="B418" i="1"/>
  <c r="E417" i="1"/>
  <c r="B417" i="1"/>
  <c r="E416" i="1"/>
  <c r="B416" i="1"/>
  <c r="E415" i="1"/>
  <c r="B415" i="1"/>
  <c r="E414" i="1"/>
  <c r="B414" i="1"/>
  <c r="E413" i="1"/>
  <c r="B413" i="1"/>
  <c r="E412" i="1"/>
  <c r="B412" i="1"/>
  <c r="E411" i="1"/>
  <c r="B411" i="1"/>
  <c r="E410" i="1"/>
  <c r="B410" i="1"/>
  <c r="E409" i="1"/>
  <c r="B409" i="1"/>
  <c r="E408" i="1"/>
  <c r="B408" i="1"/>
  <c r="E407" i="1"/>
  <c r="B407" i="1"/>
  <c r="E406" i="1"/>
  <c r="B406" i="1"/>
  <c r="E405" i="1"/>
  <c r="B405" i="1"/>
  <c r="E404" i="1"/>
  <c r="B404" i="1"/>
  <c r="E403" i="1"/>
  <c r="B403" i="1"/>
  <c r="E402" i="1"/>
  <c r="B402" i="1"/>
  <c r="E401" i="1"/>
  <c r="B401" i="1"/>
  <c r="E400" i="1"/>
  <c r="B400" i="1"/>
  <c r="E399" i="1"/>
  <c r="B399" i="1"/>
  <c r="E398" i="1"/>
  <c r="B398" i="1"/>
  <c r="E397" i="1"/>
  <c r="B397" i="1"/>
  <c r="E396" i="1"/>
  <c r="B396" i="1"/>
  <c r="E395" i="1"/>
  <c r="B395" i="1"/>
  <c r="E394" i="1"/>
  <c r="B394" i="1"/>
  <c r="E393" i="1"/>
  <c r="B393" i="1"/>
  <c r="E392" i="1"/>
  <c r="B392" i="1"/>
  <c r="E391" i="1"/>
  <c r="B391" i="1"/>
  <c r="E390" i="1"/>
  <c r="B390" i="1"/>
  <c r="E389" i="1"/>
  <c r="B389" i="1"/>
  <c r="E388" i="1"/>
  <c r="B388" i="1"/>
  <c r="E387" i="1"/>
  <c r="B387" i="1"/>
  <c r="E386" i="1"/>
  <c r="B386" i="1"/>
  <c r="E385" i="1"/>
  <c r="B385" i="1"/>
  <c r="E384" i="1"/>
  <c r="B384" i="1"/>
  <c r="E383" i="1"/>
  <c r="B383" i="1"/>
  <c r="E382" i="1"/>
  <c r="B382" i="1"/>
  <c r="E381" i="1"/>
  <c r="B381" i="1"/>
  <c r="E380" i="1"/>
  <c r="B380" i="1"/>
  <c r="E379" i="1"/>
  <c r="B379" i="1"/>
  <c r="E378" i="1"/>
  <c r="B378" i="1"/>
  <c r="E377" i="1"/>
  <c r="B377" i="1"/>
  <c r="E376" i="1"/>
  <c r="B376" i="1"/>
  <c r="E375" i="1"/>
  <c r="B375" i="1"/>
  <c r="E374" i="1"/>
  <c r="B374" i="1"/>
  <c r="E373" i="1"/>
  <c r="B373" i="1"/>
  <c r="E372" i="1"/>
  <c r="B372" i="1"/>
  <c r="E371" i="1"/>
  <c r="B371" i="1"/>
  <c r="E370" i="1"/>
  <c r="B370" i="1"/>
  <c r="E369" i="1"/>
  <c r="B369" i="1"/>
  <c r="E368" i="1"/>
  <c r="B368" i="1"/>
  <c r="E367" i="1"/>
  <c r="B367" i="1"/>
  <c r="E366" i="1"/>
  <c r="B366" i="1"/>
  <c r="E365" i="1"/>
  <c r="B365" i="1"/>
  <c r="E364" i="1"/>
  <c r="B364" i="1"/>
  <c r="E363" i="1"/>
  <c r="B363" i="1"/>
  <c r="E362" i="1"/>
  <c r="B362" i="1"/>
  <c r="E361" i="1"/>
  <c r="B361" i="1"/>
  <c r="E360" i="1"/>
  <c r="B360" i="1"/>
  <c r="E359" i="1"/>
  <c r="B359" i="1"/>
  <c r="E358" i="1"/>
  <c r="B358" i="1"/>
  <c r="E357" i="1"/>
  <c r="B357" i="1"/>
  <c r="E356" i="1"/>
  <c r="B356" i="1"/>
  <c r="E355" i="1"/>
  <c r="B355" i="1"/>
  <c r="E354" i="1"/>
  <c r="B354" i="1"/>
  <c r="E353" i="1"/>
  <c r="B353" i="1"/>
  <c r="E352" i="1"/>
  <c r="B352" i="1"/>
  <c r="E351" i="1"/>
  <c r="B351" i="1"/>
  <c r="E350" i="1"/>
  <c r="B350" i="1"/>
  <c r="E349" i="1"/>
  <c r="B349" i="1"/>
  <c r="E348" i="1"/>
  <c r="B348" i="1"/>
  <c r="E347" i="1"/>
  <c r="B347" i="1"/>
  <c r="E346" i="1"/>
  <c r="B346" i="1"/>
  <c r="E345" i="1"/>
  <c r="B345" i="1"/>
  <c r="E344" i="1"/>
  <c r="B344" i="1"/>
  <c r="E343" i="1"/>
  <c r="B343" i="1"/>
  <c r="E342" i="1"/>
  <c r="B342" i="1"/>
  <c r="E341" i="1"/>
  <c r="B341" i="1"/>
  <c r="E340" i="1"/>
  <c r="B340" i="1"/>
  <c r="E339" i="1"/>
  <c r="B339" i="1"/>
  <c r="E338" i="1"/>
  <c r="B338" i="1"/>
  <c r="E337" i="1"/>
  <c r="B337" i="1"/>
  <c r="E336" i="1"/>
  <c r="B336" i="1"/>
  <c r="E335" i="1"/>
  <c r="B335" i="1"/>
  <c r="E334" i="1"/>
  <c r="B334" i="1"/>
  <c r="E333" i="1"/>
  <c r="B333" i="1"/>
  <c r="E332" i="1"/>
  <c r="B332" i="1"/>
  <c r="E331" i="1"/>
  <c r="B331" i="1"/>
  <c r="E330" i="1"/>
  <c r="B330" i="1"/>
  <c r="E329" i="1"/>
  <c r="B329" i="1"/>
  <c r="E328" i="1"/>
  <c r="B328" i="1"/>
  <c r="E327" i="1"/>
  <c r="B327" i="1"/>
  <c r="E326" i="1"/>
  <c r="B326" i="1"/>
  <c r="E325" i="1"/>
  <c r="B325" i="1"/>
  <c r="E324" i="1"/>
  <c r="B324" i="1"/>
  <c r="E323" i="1"/>
  <c r="B323" i="1"/>
  <c r="E322" i="1"/>
  <c r="B322" i="1"/>
  <c r="E321" i="1"/>
  <c r="B321" i="1"/>
  <c r="E320" i="1"/>
  <c r="B320" i="1"/>
  <c r="E319" i="1"/>
  <c r="B319" i="1"/>
  <c r="E318" i="1"/>
  <c r="B318" i="1"/>
  <c r="E317" i="1"/>
  <c r="B317" i="1"/>
  <c r="E316" i="1"/>
  <c r="B316" i="1"/>
  <c r="E315" i="1"/>
  <c r="B315" i="1"/>
  <c r="E314" i="1"/>
  <c r="B314" i="1"/>
  <c r="E313" i="1"/>
  <c r="B313" i="1"/>
  <c r="E312" i="1"/>
  <c r="B312" i="1"/>
  <c r="E311" i="1"/>
  <c r="B311" i="1"/>
  <c r="E310" i="1"/>
  <c r="B310" i="1"/>
  <c r="E309" i="1"/>
  <c r="B309" i="1"/>
  <c r="E308" i="1"/>
  <c r="B308" i="1"/>
  <c r="E307" i="1"/>
  <c r="B307" i="1"/>
  <c r="E306" i="1"/>
  <c r="B306" i="1"/>
  <c r="E305" i="1"/>
  <c r="B305" i="1"/>
  <c r="E304" i="1"/>
  <c r="B304" i="1"/>
  <c r="E303" i="1"/>
  <c r="B303" i="1"/>
  <c r="E302" i="1"/>
  <c r="B302" i="1"/>
  <c r="E301" i="1"/>
  <c r="B301" i="1"/>
  <c r="E300" i="1"/>
  <c r="B300" i="1"/>
  <c r="E299" i="1"/>
  <c r="B299" i="1"/>
  <c r="E298" i="1"/>
  <c r="B298" i="1"/>
  <c r="E297" i="1"/>
  <c r="B297" i="1"/>
  <c r="E296" i="1"/>
  <c r="B296" i="1"/>
  <c r="E295" i="1"/>
  <c r="B295" i="1"/>
  <c r="E294" i="1"/>
  <c r="B294" i="1"/>
  <c r="E293" i="1"/>
  <c r="B293" i="1"/>
  <c r="E292" i="1"/>
  <c r="B292" i="1"/>
  <c r="E291" i="1"/>
  <c r="B291" i="1"/>
  <c r="E290" i="1"/>
  <c r="B290" i="1"/>
  <c r="E289" i="1"/>
  <c r="B289" i="1"/>
  <c r="E288" i="1"/>
  <c r="B288" i="1"/>
  <c r="E287" i="1"/>
  <c r="B287" i="1"/>
  <c r="E286" i="1"/>
  <c r="B286" i="1"/>
  <c r="E285" i="1"/>
  <c r="B285" i="1"/>
  <c r="E284" i="1"/>
  <c r="B284" i="1"/>
  <c r="E283" i="1"/>
  <c r="B283" i="1"/>
  <c r="E282" i="1"/>
  <c r="B282" i="1"/>
  <c r="E281" i="1"/>
  <c r="B281" i="1"/>
  <c r="E280" i="1"/>
  <c r="B280" i="1"/>
  <c r="E279" i="1"/>
  <c r="B279" i="1"/>
  <c r="E278" i="1"/>
  <c r="B278" i="1"/>
  <c r="E277" i="1"/>
  <c r="B277" i="1"/>
  <c r="E276" i="1"/>
  <c r="B276" i="1"/>
  <c r="E275" i="1"/>
  <c r="B275" i="1"/>
  <c r="E274" i="1"/>
  <c r="B274" i="1"/>
  <c r="E273" i="1"/>
  <c r="B273" i="1"/>
  <c r="E272" i="1"/>
  <c r="B272" i="1"/>
  <c r="E271" i="1"/>
  <c r="B271" i="1"/>
  <c r="E270" i="1"/>
  <c r="B270" i="1"/>
  <c r="E269" i="1"/>
  <c r="B269" i="1"/>
  <c r="E268" i="1"/>
  <c r="B268" i="1"/>
  <c r="E267" i="1"/>
  <c r="B267" i="1"/>
  <c r="E266" i="1"/>
  <c r="B266" i="1"/>
  <c r="E265" i="1"/>
  <c r="B265" i="1"/>
  <c r="E264" i="1"/>
  <c r="B264" i="1"/>
  <c r="E263" i="1"/>
  <c r="B263" i="1"/>
  <c r="E262" i="1"/>
  <c r="B262" i="1"/>
  <c r="E261" i="1"/>
  <c r="B261" i="1"/>
  <c r="E260" i="1"/>
  <c r="B260" i="1"/>
  <c r="E259" i="1"/>
  <c r="B259" i="1"/>
  <c r="E258" i="1"/>
  <c r="B258" i="1"/>
  <c r="E257" i="1"/>
  <c r="B257" i="1"/>
  <c r="E256" i="1"/>
  <c r="B256" i="1"/>
  <c r="E255" i="1"/>
  <c r="B255" i="1"/>
  <c r="E254" i="1"/>
  <c r="B254" i="1"/>
  <c r="E253" i="1"/>
  <c r="B253" i="1"/>
  <c r="E252" i="1"/>
  <c r="B252" i="1"/>
  <c r="E251" i="1"/>
  <c r="B251" i="1"/>
  <c r="E250" i="1"/>
  <c r="B250" i="1"/>
  <c r="E249" i="1"/>
  <c r="B249" i="1"/>
  <c r="E248" i="1"/>
  <c r="B248" i="1"/>
  <c r="E247" i="1"/>
  <c r="B247" i="1"/>
  <c r="E246" i="1"/>
  <c r="B246" i="1"/>
  <c r="E245" i="1"/>
  <c r="B245" i="1"/>
  <c r="E244" i="1"/>
  <c r="B244" i="1"/>
  <c r="E243" i="1"/>
  <c r="B243" i="1"/>
  <c r="E242" i="1"/>
  <c r="B242" i="1"/>
  <c r="E241" i="1"/>
  <c r="B241" i="1"/>
  <c r="E240" i="1"/>
  <c r="B240" i="1"/>
  <c r="E239" i="1"/>
  <c r="B239" i="1"/>
  <c r="E238" i="1"/>
  <c r="B238" i="1"/>
  <c r="E237" i="1"/>
  <c r="B237" i="1"/>
  <c r="E236" i="1"/>
  <c r="B236" i="1"/>
  <c r="E235" i="1"/>
  <c r="B235" i="1"/>
  <c r="E234" i="1"/>
  <c r="B234" i="1"/>
  <c r="E233" i="1"/>
  <c r="B233" i="1"/>
  <c r="E232" i="1"/>
  <c r="B232" i="1"/>
  <c r="E231" i="1"/>
  <c r="B231" i="1"/>
  <c r="E230" i="1"/>
  <c r="B230" i="1"/>
  <c r="E229" i="1"/>
  <c r="B229" i="1"/>
  <c r="E228" i="1"/>
  <c r="B228" i="1"/>
  <c r="E227" i="1"/>
  <c r="B227" i="1"/>
  <c r="E226" i="1"/>
  <c r="B226" i="1"/>
  <c r="E225" i="1"/>
  <c r="B225" i="1"/>
  <c r="E224" i="1"/>
  <c r="B224" i="1"/>
  <c r="E223" i="1"/>
  <c r="B223" i="1"/>
  <c r="E222" i="1"/>
  <c r="B222" i="1"/>
  <c r="E221" i="1"/>
  <c r="B221" i="1"/>
  <c r="E220" i="1"/>
  <c r="B220" i="1"/>
  <c r="E219" i="1"/>
  <c r="B219" i="1"/>
  <c r="E218" i="1"/>
  <c r="B218" i="1"/>
  <c r="E217" i="1"/>
  <c r="B217" i="1"/>
  <c r="E216" i="1"/>
  <c r="B216" i="1"/>
  <c r="E215" i="1"/>
  <c r="B215" i="1"/>
  <c r="E214" i="1"/>
  <c r="B214" i="1"/>
  <c r="E213" i="1"/>
  <c r="B213" i="1"/>
  <c r="E212" i="1"/>
  <c r="B212" i="1"/>
  <c r="E211" i="1"/>
  <c r="B211" i="1"/>
  <c r="E210" i="1"/>
  <c r="B210" i="1"/>
  <c r="E209" i="1"/>
  <c r="B209" i="1"/>
  <c r="E208" i="1"/>
  <c r="B208" i="1"/>
  <c r="E207" i="1"/>
  <c r="B207" i="1"/>
  <c r="E206" i="1"/>
  <c r="B206" i="1"/>
  <c r="E205" i="1"/>
  <c r="B205" i="1"/>
  <c r="E204" i="1"/>
  <c r="B204" i="1"/>
  <c r="E203" i="1"/>
  <c r="B203" i="1"/>
  <c r="E202" i="1"/>
  <c r="B202" i="1"/>
  <c r="E201" i="1"/>
  <c r="B201" i="1"/>
  <c r="E200" i="1"/>
  <c r="B200" i="1"/>
  <c r="E199" i="1"/>
  <c r="B199" i="1"/>
  <c r="E198" i="1"/>
  <c r="B198" i="1"/>
  <c r="E197" i="1"/>
  <c r="B197" i="1"/>
  <c r="E196" i="1"/>
  <c r="B196" i="1"/>
  <c r="E195" i="1"/>
  <c r="B195" i="1"/>
  <c r="E194" i="1"/>
  <c r="B194" i="1"/>
  <c r="E193" i="1"/>
  <c r="B193" i="1"/>
  <c r="E192" i="1"/>
  <c r="B192" i="1"/>
  <c r="E191" i="1"/>
  <c r="B191" i="1"/>
  <c r="E190" i="1"/>
  <c r="B190" i="1"/>
  <c r="E189" i="1"/>
  <c r="B189" i="1"/>
  <c r="E188" i="1"/>
  <c r="B188" i="1"/>
  <c r="E187" i="1"/>
  <c r="B187" i="1"/>
  <c r="E186" i="1"/>
  <c r="B186" i="1"/>
  <c r="E185" i="1"/>
  <c r="B185" i="1"/>
  <c r="E184" i="1"/>
  <c r="B184" i="1"/>
  <c r="E183" i="1"/>
  <c r="B183" i="1"/>
  <c r="E182" i="1"/>
  <c r="B182" i="1"/>
  <c r="E181" i="1"/>
  <c r="B181" i="1"/>
  <c r="E180" i="1"/>
  <c r="B180" i="1"/>
  <c r="E179" i="1"/>
  <c r="B179" i="1"/>
  <c r="E178" i="1"/>
  <c r="B178" i="1"/>
  <c r="E177" i="1"/>
  <c r="B177" i="1"/>
  <c r="E176" i="1"/>
  <c r="B176" i="1"/>
  <c r="E175" i="1"/>
  <c r="B175" i="1"/>
  <c r="E174" i="1"/>
  <c r="B174" i="1"/>
  <c r="E173" i="1"/>
  <c r="B173" i="1"/>
  <c r="E172" i="1"/>
  <c r="B172" i="1"/>
  <c r="E171" i="1"/>
  <c r="B171" i="1"/>
  <c r="E170" i="1"/>
  <c r="B170" i="1"/>
  <c r="E169" i="1"/>
  <c r="B169" i="1"/>
  <c r="E168" i="1"/>
  <c r="B168" i="1"/>
  <c r="E167" i="1"/>
  <c r="B167" i="1"/>
  <c r="E166" i="1"/>
  <c r="B166" i="1"/>
  <c r="E165" i="1"/>
  <c r="B165" i="1"/>
  <c r="E164" i="1"/>
  <c r="B164" i="1"/>
  <c r="E163" i="1"/>
  <c r="B163" i="1"/>
  <c r="E162" i="1"/>
  <c r="B162" i="1"/>
  <c r="E161" i="1"/>
  <c r="B161" i="1"/>
  <c r="E160" i="1"/>
  <c r="B160" i="1"/>
  <c r="E159" i="1"/>
  <c r="B159" i="1"/>
  <c r="E158" i="1"/>
  <c r="B158" i="1"/>
  <c r="E157" i="1"/>
  <c r="B157" i="1"/>
  <c r="E156" i="1"/>
  <c r="B156" i="1"/>
  <c r="E155" i="1"/>
  <c r="B155" i="1"/>
  <c r="E154" i="1"/>
  <c r="B154" i="1"/>
  <c r="E153" i="1"/>
  <c r="B153" i="1"/>
  <c r="E152" i="1"/>
  <c r="B152" i="1"/>
  <c r="E151" i="1"/>
  <c r="B151" i="1"/>
  <c r="E150" i="1"/>
  <c r="B150" i="1"/>
  <c r="E149" i="1"/>
  <c r="B149" i="1"/>
  <c r="E148" i="1"/>
  <c r="B148" i="1"/>
  <c r="E147" i="1"/>
  <c r="B147" i="1"/>
  <c r="E146" i="1"/>
  <c r="B146" i="1"/>
  <c r="E145" i="1"/>
  <c r="B145" i="1"/>
  <c r="E144" i="1"/>
  <c r="B144" i="1"/>
  <c r="E143" i="1"/>
  <c r="B143" i="1"/>
  <c r="E142" i="1"/>
  <c r="B142" i="1"/>
  <c r="E141" i="1"/>
  <c r="B141" i="1"/>
  <c r="E140" i="1"/>
  <c r="B140" i="1"/>
  <c r="E139" i="1"/>
  <c r="B139" i="1"/>
  <c r="E138" i="1"/>
  <c r="B138" i="1"/>
  <c r="E137" i="1"/>
  <c r="B137" i="1"/>
  <c r="E136" i="1"/>
  <c r="B136" i="1"/>
  <c r="E135" i="1"/>
  <c r="B135" i="1"/>
  <c r="E134" i="1"/>
  <c r="B134" i="1"/>
  <c r="E133" i="1"/>
  <c r="B133" i="1"/>
  <c r="E132" i="1"/>
  <c r="B132" i="1"/>
  <c r="E131" i="1"/>
  <c r="B131" i="1"/>
  <c r="E130" i="1"/>
  <c r="B130" i="1"/>
  <c r="E129" i="1"/>
  <c r="B129" i="1"/>
  <c r="E128" i="1"/>
  <c r="B128" i="1"/>
  <c r="E127" i="1"/>
  <c r="B127" i="1"/>
  <c r="E126" i="1"/>
  <c r="B126" i="1"/>
  <c r="E125" i="1"/>
  <c r="B125" i="1"/>
  <c r="E124" i="1"/>
  <c r="B124" i="1"/>
  <c r="E123" i="1"/>
  <c r="B123" i="1"/>
  <c r="E122" i="1"/>
  <c r="B122" i="1"/>
  <c r="E121" i="1"/>
  <c r="B121" i="1"/>
  <c r="E120" i="1"/>
  <c r="B120" i="1"/>
  <c r="E119" i="1"/>
  <c r="B119" i="1"/>
  <c r="E118" i="1"/>
  <c r="B118" i="1"/>
  <c r="E117" i="1"/>
  <c r="B117" i="1"/>
  <c r="E116" i="1"/>
  <c r="B116" i="1"/>
  <c r="E115" i="1"/>
  <c r="B115" i="1"/>
  <c r="E114" i="1"/>
  <c r="B114" i="1"/>
  <c r="E113" i="1"/>
  <c r="B113" i="1"/>
  <c r="E112" i="1"/>
  <c r="B112" i="1"/>
  <c r="E111" i="1"/>
  <c r="B111" i="1"/>
  <c r="E110" i="1"/>
  <c r="B110" i="1"/>
  <c r="E109" i="1"/>
  <c r="B109" i="1"/>
  <c r="E108" i="1"/>
  <c r="B108" i="1"/>
  <c r="E107" i="1"/>
  <c r="B107" i="1"/>
  <c r="E106" i="1"/>
  <c r="B106" i="1"/>
  <c r="E105" i="1"/>
  <c r="B105" i="1"/>
  <c r="E104" i="1"/>
  <c r="B104" i="1"/>
  <c r="E103" i="1"/>
  <c r="B103" i="1"/>
  <c r="E102" i="1"/>
  <c r="B102" i="1"/>
  <c r="E101" i="1"/>
  <c r="B101" i="1"/>
  <c r="E100" i="1"/>
  <c r="B100" i="1"/>
  <c r="E99" i="1"/>
  <c r="B99" i="1"/>
  <c r="E98" i="1"/>
  <c r="B98" i="1"/>
  <c r="E97" i="1"/>
  <c r="B97" i="1"/>
  <c r="E96" i="1"/>
  <c r="B96" i="1"/>
  <c r="E95" i="1"/>
  <c r="B95" i="1"/>
  <c r="E94" i="1"/>
  <c r="B94" i="1"/>
  <c r="E93" i="1"/>
  <c r="B93" i="1"/>
  <c r="E92" i="1"/>
  <c r="B92" i="1"/>
  <c r="E91" i="1"/>
  <c r="B91" i="1"/>
  <c r="E90" i="1"/>
  <c r="B90" i="1"/>
  <c r="E89" i="1"/>
  <c r="B89" i="1"/>
  <c r="E88" i="1"/>
  <c r="B88" i="1"/>
  <c r="E87" i="1"/>
  <c r="B87" i="1"/>
  <c r="E86" i="1"/>
  <c r="B86" i="1"/>
  <c r="E85" i="1"/>
  <c r="B85" i="1"/>
  <c r="E84" i="1"/>
  <c r="B84" i="1"/>
  <c r="E83" i="1"/>
  <c r="B83" i="1"/>
  <c r="E82" i="1"/>
  <c r="B82" i="1"/>
  <c r="E81" i="1"/>
  <c r="B81" i="1"/>
  <c r="E80" i="1"/>
  <c r="B80" i="1"/>
  <c r="E79" i="1"/>
  <c r="B79" i="1"/>
  <c r="E78" i="1"/>
  <c r="B78" i="1"/>
  <c r="E77" i="1"/>
  <c r="B77" i="1"/>
  <c r="E76" i="1"/>
  <c r="B76" i="1"/>
  <c r="E75" i="1"/>
  <c r="B75" i="1"/>
  <c r="E74" i="1"/>
  <c r="B74" i="1"/>
  <c r="E73" i="1"/>
  <c r="B73" i="1"/>
  <c r="E72" i="1"/>
  <c r="B72" i="1"/>
  <c r="E71" i="1"/>
  <c r="B71" i="1"/>
  <c r="E70" i="1"/>
  <c r="B70" i="1"/>
  <c r="E69" i="1"/>
  <c r="B69" i="1"/>
  <c r="E68" i="1"/>
  <c r="B68" i="1"/>
  <c r="E67" i="1"/>
  <c r="B67" i="1"/>
  <c r="E66" i="1"/>
  <c r="B66" i="1"/>
  <c r="E65" i="1"/>
  <c r="B65" i="1"/>
  <c r="E64" i="1"/>
  <c r="B64" i="1"/>
  <c r="E63" i="1"/>
  <c r="B63" i="1"/>
  <c r="E62" i="1"/>
  <c r="B62" i="1"/>
  <c r="E61" i="1"/>
  <c r="B61" i="1"/>
  <c r="E60" i="1"/>
  <c r="B60" i="1"/>
  <c r="E59" i="1"/>
  <c r="B59" i="1"/>
  <c r="E58" i="1"/>
  <c r="B58" i="1"/>
  <c r="E57" i="1"/>
  <c r="B57" i="1"/>
  <c r="E56" i="1"/>
  <c r="B56" i="1"/>
  <c r="E55" i="1"/>
  <c r="B55" i="1"/>
  <c r="E54" i="1"/>
  <c r="B54" i="1"/>
  <c r="E53" i="1"/>
  <c r="B53" i="1"/>
  <c r="E52" i="1"/>
  <c r="B52" i="1"/>
  <c r="E51" i="1"/>
  <c r="B51" i="1"/>
  <c r="E50" i="1"/>
  <c r="B50" i="1"/>
  <c r="E49" i="1"/>
  <c r="B49" i="1"/>
  <c r="E48" i="1"/>
  <c r="B48" i="1"/>
  <c r="E47" i="1"/>
  <c r="B47" i="1"/>
  <c r="E46" i="1"/>
  <c r="B46" i="1"/>
  <c r="E45" i="1"/>
  <c r="B45" i="1"/>
  <c r="E44" i="1"/>
  <c r="B44" i="1"/>
  <c r="E43" i="1"/>
  <c r="B43" i="1"/>
  <c r="E42" i="1"/>
  <c r="B42" i="1"/>
  <c r="E41" i="1"/>
  <c r="B41" i="1"/>
  <c r="E40" i="1"/>
  <c r="B40" i="1"/>
  <c r="E39" i="1"/>
  <c r="B39" i="1"/>
  <c r="E38" i="1"/>
  <c r="B38" i="1"/>
  <c r="E37" i="1"/>
  <c r="B37" i="1"/>
  <c r="E36" i="1"/>
  <c r="B36" i="1"/>
  <c r="E35" i="1"/>
  <c r="B35" i="1"/>
  <c r="E34" i="1"/>
  <c r="B34" i="1"/>
  <c r="E33" i="1"/>
  <c r="B33" i="1"/>
  <c r="E32" i="1"/>
  <c r="B32" i="1"/>
  <c r="E31" i="1"/>
  <c r="B31" i="1"/>
  <c r="E30" i="1"/>
  <c r="B30" i="1"/>
  <c r="E29" i="1"/>
  <c r="B29" i="1"/>
  <c r="E28" i="1"/>
  <c r="B28" i="1"/>
  <c r="E27" i="1"/>
  <c r="B27" i="1"/>
  <c r="E26" i="1"/>
  <c r="B26" i="1"/>
  <c r="E25" i="1"/>
  <c r="B25" i="1"/>
  <c r="E24" i="1"/>
  <c r="B24" i="1"/>
  <c r="E23" i="1"/>
  <c r="B23" i="1"/>
  <c r="E22" i="1"/>
  <c r="B22" i="1"/>
  <c r="E21" i="1"/>
  <c r="B21" i="1"/>
  <c r="E20" i="1"/>
  <c r="B20" i="1"/>
  <c r="E19" i="1"/>
  <c r="B19" i="1"/>
  <c r="E18" i="1"/>
  <c r="B18" i="1"/>
  <c r="E17" i="1"/>
  <c r="B17" i="1"/>
  <c r="E16" i="1"/>
  <c r="B16" i="1"/>
  <c r="E15" i="1"/>
  <c r="B15" i="1"/>
  <c r="E14" i="1"/>
  <c r="B14" i="1"/>
  <c r="E13" i="1"/>
  <c r="B13" i="1"/>
  <c r="E12" i="1"/>
  <c r="B12" i="1"/>
  <c r="E11" i="1"/>
  <c r="B11" i="1"/>
  <c r="E10" i="1"/>
  <c r="B10" i="1"/>
  <c r="E9" i="1"/>
  <c r="B9" i="1"/>
  <c r="E8" i="1"/>
  <c r="B8" i="1"/>
  <c r="E7" i="1"/>
  <c r="B7" i="1"/>
  <c r="E6" i="1"/>
  <c r="B6" i="1"/>
  <c r="E5" i="1"/>
  <c r="B5" i="1"/>
  <c r="E4" i="1"/>
  <c r="B4" i="1"/>
  <c r="E3" i="1"/>
  <c r="B3" i="1"/>
</calcChain>
</file>

<file path=xl/sharedStrings.xml><?xml version="1.0" encoding="utf-8"?>
<sst xmlns="http://schemas.openxmlformats.org/spreadsheetml/2006/main" count="1328" uniqueCount="727">
  <si>
    <t>Twitter Query: #jabes19 -filter:retweets -filter:replies</t>
  </si>
  <si>
    <t>Date</t>
  </si>
  <si>
    <t>Screen Name</t>
  </si>
  <si>
    <t>Full Name</t>
  </si>
  <si>
    <t>Tweet Text</t>
  </si>
  <si>
    <t>Tweet ID</t>
  </si>
  <si>
    <t>Link(s)</t>
  </si>
  <si>
    <t>Media</t>
  </si>
  <si>
    <t>Website</t>
  </si>
  <si>
    <t>l'ABES</t>
  </si>
  <si>
    <t>#jabes19 remise des prix, le poster #transitionbibliographique remporte le trophée du meilleur poster 2019 cc @ClaireToussain2</t>
  </si>
  <si>
    <t>https://pbs.twimg.com/media/D75ozf1XYAA8nm0.jpg</t>
  </si>
  <si>
    <t>http://www.abes.fr/</t>
  </si>
  <si>
    <t>Mathieu Saby</t>
  </si>
  <si>
    <t>Une nouvelle fonctionnalité de Primo qui n'est pas sans faire echo à la séance sur la transition bibliographique aux #jabes19 (même si ce n'est pas exactement le sujet) : liens chapitres -&gt; livres -&amp;gt; recension critiques</t>
  </si>
  <si>
    <t>https://youtu.be/CrmqfROfciA?t=217</t>
  </si>
  <si>
    <t>https://pbs.twimg.com/media/D75Tnu5XUAArQ7b.jpg</t>
  </si>
  <si>
    <t>Romain V</t>
  </si>
  <si>
    <t>C'est le moment d'inaugurer la nouvelle tasse @com_abes des #jabes19 😉</t>
  </si>
  <si>
    <t>https://pbs.twimg.com/media/D74fnwjWsAAEsaU.jpg</t>
  </si>
  <si>
    <t>En train de digérer toutes les infos des #jabes19... Pas beaucoup tweeté pendant ces deux jours, j'essayais de me concentrer ;-)</t>
  </si>
  <si>
    <t>Nola N'Diaye</t>
  </si>
  <si>
    <t>Hier j'ai du filer juste avant la fin des #jabes19 mais je voulais revenir sur 2-3 pts marquants de la matinée tout en profitant pour remercier @com_abes pour ces journées d'une très grande richesse ⤵️</t>
  </si>
  <si>
    <t>http://www.linkedin.com/in/nola-n-diaye-92312758</t>
  </si>
  <si>
    <t>Delphine Boussiron</t>
  </si>
  <si>
    <t>Clôture des #jabes19. 1er prix Poster du reseau de formateurs de la #transitionbibliographique. Félicitations Claire Toussaint !</t>
  </si>
  <si>
    <t>https://pbs.twimg.com/media/D7vf39JXkAAFpdS.jpg</t>
  </si>
  <si>
    <t>Merci @com_abes pour ces journées et ce formidable accueil !! #jabes19 #jabesoff</t>
  </si>
  <si>
    <t>iladpo</t>
  </si>
  <si>
    <t>Fin des #jabes19 RDV l'année prochaine les 5 et 6 mai pour les #jabes20</t>
  </si>
  <si>
    <t>Thierry Clavel</t>
  </si>
  <si>
    <t>Poster #jabes19 1er prix</t>
  </si>
  <si>
    <t>https://pbs.twimg.com/media/D7vfHWPXsAAWzgS.jpg</t>
  </si>
  <si>
    <t>Yarn 🌶️ Y. 🥔 Nicolas</t>
  </si>
  <si>
    <t>Avec Qualinka, l'Abes est en train d'aligner les mentions d'auteur de doc signalé dans HAL vers IdRef, sans attendre la création d'un id auteur idHal pour rassembler ces mentions. #interoperabilité #masse #jabes19</t>
  </si>
  <si>
    <t>Sylvain Machefert</t>
  </si>
  <si>
    <t>.@Agrume_i tu as des exemples concrets de cas où l'on a besoin du consentement du chercheur pour l'utilisation de l'API @ORCID_Org (si j'ai pas loupé l'info) ? #jabes19</t>
  </si>
  <si>
    <t>http://www.geobib.fr</t>
  </si>
  <si>
    <t>En tout cas, toute la stratégie de @com_abes sur la question des identifiants, des autorités, des entités, des référentiels,... elle est très très TRES motivante !! #jabes19</t>
  </si>
  <si>
    <t>Profiter d'@ORCID_Org pour renforcer IdRef ! #jabes19</t>
  </si>
  <si>
    <t>Stratégie @com_abes sur les entités : @ORCID_Org en vitrine, IdRef en coulisses #jabes19</t>
  </si>
  <si>
    <t>#jabes19 identifiants dans IDREF ISabelle Mauger-Perez</t>
  </si>
  <si>
    <t>https://pbs.twimg.com/media/D7vaf2EX4AAm051.jpg</t>
  </si>
  <si>
    <t>Coté alignement, 15262 idhal sont alignés avec IdRef. C'est assez peu en valeur absolue, mais c'est 60% des IdHal ! Alors c'est déjà bien cool !! #jabes19</t>
  </si>
  <si>
    <t>Parfaite convergence entre @com_abes et @laBnF sur la question des entités. #jabes19</t>
  </si>
  <si>
    <t>4 actions (selon urgence...) validées par @ouvrirlascience : - réunir les gestionnaire Rnsr, @hal_fr, Idref, ScanR, pour les structures - Travailler de manière consortiale avec @ORCID_Org - Coordonner les identifants publication - Faire de la veille sur les id données #jabes19</t>
  </si>
  <si>
    <t>#jabes19 les 4 grandes familles d'identifiants @Daymonin</t>
  </si>
  <si>
    <t>https://pbs.twimg.com/media/D7vXIXhWkAApWp6.jpg</t>
  </si>
  <si>
    <t>#jabes19 RT @jflutz: Le Comité pour la Science Ouverte @ouvrirlascience publie les critères qui serviront à l'évaluation des projets souhaitant bénéficier du Fonds National pour la Science Ouverte. Version anglaise à suivre très bientôt.  cc @ocontat @phiantique @BrKloeckner</t>
  </si>
  <si>
    <t>https://twitter.com/jflutz/status/1133314404609601537
https://bit.ly/2XdmQXw</t>
  </si>
  <si>
    <t>Pour évaluer les #jabes19 dés votre retour :</t>
  </si>
  <si>
    <t>https://fr.surveymonkey.com/r/jabes19</t>
  </si>
  <si>
    <t>On a envie de référentiels administrés, vivants, à jours, avec une historicité. On aime qu'ils disposent d'écosystèmes riches, qu'ils soient réutilisables, alignables. Ils doivent se parler et être interconnectés. Pour tout cela ils doivent être OUVERTS ! 👍🤸‍♀️😊 #jabes19</t>
  </si>
  <si>
    <t>f-x boffy</t>
  </si>
  <si>
    <t>L'exploitation de plus en plus générale d'UnPayWall laisse penser que cela va amener à une amélioration de sa fiabilité #jabes19</t>
  </si>
  <si>
    <t>On récupère des publi, on enrichi (avec IDref notamment) et on voit si c'est en open acess (ou pas !) #jabes19</t>
  </si>
  <si>
    <t>Méthodologie pour le Baromètre de la #ScienceOuverte #jabes19</t>
  </si>
  <si>
    <t>https://pbs.twimg.com/media/D7vLcEUW4AIBYDu.jpg</t>
  </si>
  <si>
    <t>"Une info isolée a une certaine valeur. Une info interconnectée en a beaucoup plus !!" 👌 #jabes19</t>
  </si>
  <si>
    <t>Au départememnt aide à la décision, on ne produit pas de référentiels, mais on en utilise, on transforme, on croise, on enrichi, on interconnecte #jabes19</t>
  </si>
  <si>
    <t>Et maintenant "Des identifiants ouverts pour une science ouverte" 🤩😊 #jabes19</t>
  </si>
  <si>
    <t>COLLEX-PERSEE</t>
  </si>
  <si>
    <t>#jabes19 D. Aymonin annonce le futur GT Collex Persée sur l'archivage pérenne à traiter collectivement avec l'ensemble des opérateurs concernés pour proposer à la tutelle des solutions fonctionnelles et techniques satisfaisantes (vademecum, livre blanc, bonnes pratiques, etc...)</t>
  </si>
  <si>
    <t>http://www.collex.eu</t>
  </si>
  <si>
    <t>Réflexions à venir au sein du @COLLEX_IR sur ce qui concerne l'archivage pérenne des numérisations patrimoniales réalisées par les BU françaises selon @Daymonin #jabes19</t>
  </si>
  <si>
    <t>#jabes19 Alimenter ISTEX : Ce sera entre autre "la plateforme de diffusion et d'archivage courant des acquisitions qui seront réalisées dans le cadre du programme COLLEX" par Grégory Colcanap. Table ronde avec David Aymonin et Raluca Pierrot.</t>
  </si>
  <si>
    <t>Plaidoyer pour un ISTEX 2 #jabes19</t>
  </si>
  <si>
    <t>https://pbs.twimg.com/media/D7vEuDJXkAE3krk.jpg</t>
  </si>
  <si>
    <t>Intégration de contenu en OA envissagée dans @ISTEX_Platform . Notamment pour ne pas être une base de science "fermée". AU fait, y a vraiment besoin de demander l'autorisation pour récup les données des revues publiées en CC-BY ?? #jabes19</t>
  </si>
  <si>
    <t>Si les acquisitions sont terminées, de nvx contenus vont arriver avec l'intégration de Cairn, EDP sciences, mais également avec @COLLEX_IR. #jabes19</t>
  </si>
  <si>
    <t>Services Informatiques des BU de Limoges</t>
  </si>
  <si>
    <t>Rappel par @greg7512 du souci d’#égalité territoriale d’accès à l’#IST au fondement d’@ISTEX_Platform aux #jabes19.</t>
  </si>
  <si>
    <t>https://pbs.twimg.com/media/D7vCtngXkAE72Hh.jpg</t>
  </si>
  <si>
    <t>https://www.unilim.fr/scd/</t>
  </si>
  <si>
    <t>Les thèses dans @ISTEX_Platform: un projet de grande ampleur nécessitant beaucoup d'adaptations, notamment au niveau du TDM #jabes19</t>
  </si>
  <si>
    <t>https://pbs.twimg.com/media/D7vB2S6XsAAdiCb.jpg</t>
  </si>
  <si>
    <t>Forte croissance de l'usage d'@ISTEX_Platform, accès sur document et TDM #jabes19</t>
  </si>
  <si>
    <t>https://pbs.twimg.com/media/D7vBKALWkAEHDce.jpg</t>
  </si>
  <si>
    <t>ISTEX a mobilisé les équipes de 4 structures partenaires de 2012 à 2018: @com_abes, @CNRS, @Couperin_consor et @Univ_Lorraine. Le volet "Acquisitions" est terminé: Plus de 22M de documents, parus entre 1473 et 2017 #jabes19</t>
  </si>
  <si>
    <t>L'après-midi continue avec à présent un point sur ISTEX : bilan et perspectives avec @Daymonin et Grégory Colcanap #jabes19</t>
  </si>
  <si>
    <t>Agrume_i</t>
  </si>
  <si>
    <t>A quoi ressemblera le nouveau système ? Il sera gros (et donc robuste et extensible), ouvert en entrée et en sortie, bien organisé (des patates et des flèches, avec des méta-métadonnées pour historicisation des données et la parallélisation des traitements). #jabes19</t>
  </si>
  <si>
    <t>Big up à @bbober, appuis aux "glaucus atlanticus" du réseau !! #jabes19</t>
  </si>
  <si>
    <t>Le futur SI va être gros. Mais surtout ouvert en entrée pour absorber tous les formats, y compris ceux qui n'existent pas encore !!! #jabes19</t>
  </si>
  <si>
    <t>On peut diversifier les référentiels à partir du moment ou on utilise des formats standard. Ex : Pactols ! #jabes19</t>
  </si>
  <si>
    <t>Autre exemple des limites du système actuel : diversifier les référentiels, l'exemple de PACTOLS. Aujourd'hui, on ne sait pas appeler PACTOLS et l'utiliser dans le Sudoc à la volée #jabes19</t>
  </si>
  <si>
    <t>Au sein même de l'ABES (et des réseaux), plusieurs façons de voir les métadonnées. Exemple : tel étab abonné à tel ressource : le point de vue des acquéreurs de doc élec / le point de vue des gestionnaires de base de connaissance / le point de vue des catalogueurs #jabes19</t>
  </si>
  <si>
    <t>Conservateur Général</t>
  </si>
  <si>
    <t>À plus... dans le Colodus ! #jabes19</t>
  </si>
  <si>
    <t>Le cœur du problème : le stockage des données. #jabes19</t>
  </si>
  <si>
    <t>marinik</t>
  </si>
  <si>
    <t>L'arc en ciel comme clin d'oeil à l'un des partenaires SGBM ? #jabes19</t>
  </si>
  <si>
    <t>avril 2019 - mai 2020 : du temps et des gens à l'ABES pour faire un PoC (proof of concept) : une démonstration de faisabilité. Il faut d'abord poser les bonnes questions. #jabes19</t>
  </si>
  <si>
    <t>"Les changements de directeurs sont aussi des changements de direction(s)" #jabes19</t>
  </si>
  <si>
    <t>#jabes19 J'ai soif.</t>
  </si>
  <si>
    <t>Le futur : concevoir un nouveau système de gestion de métadonnée pour davantage #jabes19</t>
  </si>
  <si>
    <t>Les limites de ce processus WORME : le chargement dans le Sudoc car du fait de la conversion en unimarc perte d'info au passage (les affiliations, le signalement niveau article) #jabes19</t>
  </si>
  <si>
    <t>Contraste impressionnant entre la complexité des schémas et la clarté du propos de @SryAbes #jabes19</t>
  </si>
  <si>
    <t>Depuis 2013, récupérer les données des éditeurs à la source, chez les éditeurs, peu importe le format. Les convertir en RDF. Les enrichir. Les stocker. Les importer dans le Sudoc : c'est la méthode WORME utilisée par exemple pour le corpus Oxford university press #jabes19</t>
  </si>
  <si>
    <t>Les données elles-mêmes sont découpés en blocs et ce sont ces blocs qui sont synchronisés les uns les autres. Au sein d'un bloc, on ne sait pas ce qui a été touché : tout le bloc doit être à nouveau synchronisé, même si une seule virgule a été modifiée. #jabes19</t>
  </si>
  <si>
    <t>Stéphane Rey (@com_abes) revient aux #jabes19 sur l’#urbanisation du #SI de l’ABES.</t>
  </si>
  <si>
    <t>https://pbs.twimg.com/media/D7u3320WwAAcE8v.jpg</t>
  </si>
  <si>
    <t>Point de reserve : parfois un seul informaticien qui connais un système... #jabes19</t>
  </si>
  <si>
    <t>Projet d'urbanisation lancé en interne à l'ABES en 2014. A débouché sur une cartographie précise du système d'information #jabes19</t>
  </si>
  <si>
    <t>Bref, des flèches, partout dans tous les sens ; des formats variés, des bases de données indépendantes ; des synchronisations.. Un système qui devient très complexe. #jabes19</t>
  </si>
  <si>
    <t>Paprika et Qualika, nouveautés 2019, également synchronisée au coeur propritétaire du Sudoc et bien sûr à IdRef #jabes19</t>
  </si>
  <si>
    <t>IdRef pivot pour les autorités : Sudoc mais aussi Calames, STEP et STAR #jabes19</t>
  </si>
  <si>
    <t>Avoir un système de gestion des données d'autorité indépendant du cœur propriétaire du Sudoc (CBS) : IdRef, la base XML, la synchronisation avec le cœur propriétaire, les webservices, les API #jabes19</t>
  </si>
  <si>
    <t>IdRef est devenu l'application centrale pour les autorités. #jabes19</t>
  </si>
  <si>
    <t>Comprendre les flux de données du système d'information de l'ABES S. Rey &amp; C. Melzac #jabes19</t>
  </si>
  <si>
    <t>Sur le SI, en gros l'idée c'est de passer de .... à.... #jabes19</t>
  </si>
  <si>
    <t>https://pbs.twimg.com/media/D7u1WjbWkAAP3sf.jpg</t>
  </si>
  <si>
    <t>Session plénière pour terminer ces #jabes19, avec tt d'abord Stéphane Rey et Carole Melzac pour présenter les flux de données de l'@com_abes</t>
  </si>
  <si>
    <t>Inist-CNRS</t>
  </si>
  <si>
    <t>Est ce que le poster présenté par l’@INIST_CNRS sur la démarche #UX dans @BibCnrs va remporter le prix du meilleur poster des #jabes19 ? Réponse à 16h30 🕟 ... il est encore temps de voter pour nous 😁 RT @IDnum: @com_abes Il serait intéressant que @com_abes publie les posters scientifiques sur son fil d'actualité ou son compte twitter pour leur donner une meilleure visibilité (amateur de posters visuels, je voterai pour celui de @INIST_CNRS sur la démarche UX : clarté, beauté, efficacité) #jabes19</t>
  </si>
  <si>
    <t>https://twitter.com/idnum/status/1133682340985753600</t>
  </si>
  <si>
    <t>https://pbs.twimg.com/media/D7uiZFJW4AAsAMR.jpg</t>
  </si>
  <si>
    <t>http://www.inist.fr/</t>
  </si>
  <si>
    <t>Isabelle Gautheron</t>
  </si>
  <si>
    <t>#jabes19 la qualité des revues scientifiques évaluée en 10 critères clés #repères #Edition #reseaumedici</t>
  </si>
  <si>
    <t>On discute archivage pérenne ! #jabes19</t>
  </si>
  <si>
    <t>https://pbs.twimg.com/media/D7uVLW-XkAAO4d_.jpg</t>
  </si>
  <si>
    <t>Vers une nouvelle version de l’application #ScanR E. Weisenburger, E. Jeangirard, MESRI #cafebiblio #jabes19</t>
  </si>
  <si>
    <t>Stéphane Dufournet</t>
  </si>
  <si>
    <t>Au #jabes19, poster sur Bibliotouch, interface de médiation documentaire numérique permettant de découvrir les documents d’une bibliothèque par le biais d'une cartographie thématique  RT @SIBULim: Du côté des #posters aux #jabes19. Lequel sera élu le meilleur ? 2/3</t>
  </si>
  <si>
    <t>https://bibliotouch.enssib.fr
https://twitter.com/SIBULim/status/1133647900150566912</t>
  </si>
  <si>
    <t>https://pbs.twimg.com/media/D7uGwDuW0AAVPlW.jpg</t>
  </si>
  <si>
    <t>http://www.idnum.fr</t>
  </si>
  <si>
    <t>#jabes19 RT @biblibriard: Ouverture d’une version rénovée du site "EAD en bibliothèque":</t>
  </si>
  <si>
    <t>https://twitter.com/biblibriard/status/1133641470534135809
https://fil.abes.fr/2019/05/27/coup-de-neuf-pour-le-site-ead-en-bibliotheque/</t>
  </si>
  <si>
    <t>La contemporaine</t>
  </si>
  <si>
    <t>Valérie Tesnière décrit le rôle pivot du #catalogue Calames dans le dispositif Collex-persée pour valoriser les #archives des #chercheurs, entre autres. #jabes19</t>
  </si>
  <si>
    <t>https://pbs.twimg.com/media/D7uQSvLXYAE0lbC.jpg</t>
  </si>
  <si>
    <t>http://www.lacontemporaine.fr/</t>
  </si>
  <si>
    <t>La démonstration #conditor pendant le café ☕️ biblio des #jabes19 c’est en ce moment et c’est la foule autour de la table 👏🏼</t>
  </si>
  <si>
    <t>https://pbs.twimg.com/media/D7uQPPZWwAAYObg.jpg</t>
  </si>
  <si>
    <t>BU de Caen Normandie</t>
  </si>
  <si>
    <t>Aujourd'hui, Josephine Masson @BibUnicaen et Nicolas Boileau @HALnormandie présentent SyGAL (ou la gestion dématérialisée de la soutenance des thèses de doctorat) au Café Biblio des #jabes19</t>
  </si>
  <si>
    <t>http://documentation.unicaen.fr</t>
  </si>
  <si>
    <t>Du côté des #posters aux #jabes19. Lequel sera élu le meilleur ? 3/3</t>
  </si>
  <si>
    <t>https://pbs.twimg.com/media/D7uG1TNXsAAXvy_.jpg</t>
  </si>
  <si>
    <t>Du côté des #posters aux #jabes19. Lequel sera élu le meilleur ? 2/3</t>
  </si>
  <si>
    <t>Du côté des #posters aux #jabes19. Lequel sera élu le meilleur ? 1/3</t>
  </si>
  <si>
    <t>https://pbs.twimg.com/media/D7uGojhWkAECCnW.jpg</t>
  </si>
  <si>
    <t>Ce matin, ce sont les forums et café biblio aux #jabes19. Pas évident de LT 😔 mais je ferai des petits tweets en différé!</t>
  </si>
  <si>
    <t>Biblio Ste-Geneviève</t>
  </si>
  <si>
    <t>Notre chef de projet numérisation en pleine démo de #NumaHOP aux #jabes19 !! RT @ScPoBibli: Démo #NumaHOP aux #jabes19 par les collègues @ScPoBibli @B_U_LA_C @BIUSteGenevieve</t>
  </si>
  <si>
    <t>https://twitter.com/ScPoBibli/status/1133640597301071873</t>
  </si>
  <si>
    <t>https://pbs.twimg.com/media/D7uAGstXYAEmyGx.jpg</t>
  </si>
  <si>
    <t>http://www-bsg.univ-paris3.fr</t>
  </si>
  <si>
    <t>Présentation de #SyGAL (gestion dématerialisée de la soutenance de #thèse de doctorat) aux #jabes19 #cafebiblio.</t>
  </si>
  <si>
    <t>https://pbs.twimg.com/media/D7uDPYqXkAA3HJM.jpg</t>
  </si>
  <si>
    <t>Plateforme Conditor</t>
  </si>
  <si>
    <t>Vous voulez tout savoir sur #conditor ? Rejoignez-nous pour la 2ème session du café biblio aux #jabes19, des démos sont au programme !</t>
  </si>
  <si>
    <t>https://pbs.twimg.com/media/D7uCfLLWsAA9Phk.jpg</t>
  </si>
  <si>
    <t>http://www.bibliothequescientifiquenumerique.fr/conditor/</t>
  </si>
  <si>
    <t>On parle données, signalement, Colodus, etc à notre table ! #jabes19</t>
  </si>
  <si>
    <t>https://pbs.twimg.com/media/D7uBmHbXoAAIOMA.jpg</t>
  </si>
  <si>
    <t>Sciences Po Bibliothèque</t>
  </si>
  <si>
    <t>Démo #NumaHOP aux #jabes19 par les collègues @ScPoBibli @B_U_LA_C @BIUSteGenevieve</t>
  </si>
  <si>
    <t>http://www.sciencespo.fr/bibliotheque/</t>
  </si>
  <si>
    <t>#cafebiblio #jabes19 pour découvrir le prochain site de l abes, venez le tester (table7</t>
  </si>
  <si>
    <t>https://pbs.twimg.com/media/D7t-Gc2XsAAOMVH.jpg</t>
  </si>
  <si>
    <t>Juliette Taisne</t>
  </si>
  <si>
    <t>Un poster pour présenter EzlibrAPI aux #jabes19 :  Plateforme d’outils bibliographiques @LibraryOnLine_ @UnivCatholille</t>
  </si>
  <si>
    <t>http://ezlibrapi.univ-catholille.fr</t>
  </si>
  <si>
    <t>https://pbs.twimg.com/media/D7t9wh-WkAAFibH.jpg</t>
  </si>
  <si>
    <t>http://lol.univ-catholille.fr</t>
  </si>
  <si>
    <t>Atelier #Conditor et #Cornelius aux #jabes19.</t>
  </si>
  <si>
    <t>https://pbs.twimg.com/media/D7t8Xh8WwAA1H8J.jpg</t>
  </si>
  <si>
    <t>Café biblio aux #jabes19 : Il y a du monde à la table où nous présentons EzlibrAPI @LibraryOnLine_ @UnivCatholille 🙂</t>
  </si>
  <si>
    <t>https://pbs.twimg.com/media/D7t8J0BWkAAEFxA.jpg</t>
  </si>
  <si>
    <t>#Conditor Vers un référencement national de la production scientifique de l'ESR Valérie Bonvallot, Rémy Méja, INIST-CNRS #cafebiblio #jabes19</t>
  </si>
  <si>
    <t>Présentation aux #jabes19 de #NumaHOP à partir de l’exemple de la numérisation des #Mazarinades : belles perspectives quant à la chaîne de numérisation des documents.</t>
  </si>
  <si>
    <t>https://pbs.twimg.com/media/D7t7RmHXYAA0nXg.jpg</t>
  </si>
  <si>
    <t>#jabes19, c'est parti pour le Café Biblio !</t>
  </si>
  <si>
    <t>https://pbs.twimg.com/media/D7t7HuzXsAA_2kw.jpg</t>
  </si>
  <si>
    <t>OCLC France</t>
  </si>
  <si>
    <t>#jabes19 @com_abes #OCLC</t>
  </si>
  <si>
    <t>https://pbs.twimg.com/media/D7t5SIfXsAAzRBZ.jpg</t>
  </si>
  <si>
    <t>http://www.oclc.org/</t>
  </si>
  <si>
    <t>Bienvenue au forum sur la qualité des données des #jabes19</t>
  </si>
  <si>
    <t>https://pbs.twimg.com/media/D7t4z34W0AABS9u.jpg</t>
  </si>
  <si>
    <t>L’#ux au cœur des projets @INIST_CNRS. Venez nous rejoindre au café biblio des #jabes19 avec @BibCnrs, ça commence dans 5 minutes (salle Sully)</t>
  </si>
  <si>
    <t>https://pbs.twimg.com/media/D7t40VwW4AAxU5b.jpg</t>
  </si>
  <si>
    <t>Avant d'y retourner ! 🤸👍🌞 #jabes19</t>
  </si>
  <si>
    <t>https://pbs.twimg.com/media/D7tsTueWkAAR0vL.jpg</t>
  </si>
  <si>
    <t>Festival Numok</t>
  </si>
  <si>
    <t>Soupirs d'envie pour cette intégration réussie au portail documentaire... Des perspectives de développement encore lointaines pour le portail des @BibParis ... #jabes19 cc @RFnvx RT @YvesTomic: Je présenterai demain, mercredi 29 mai, le travail d'intégration des podcasts de Radio France à notre portail documentaire. Je vous retrouve à l'espace Joffre, Table 3, à 9h45 puis à 11h30. #jabes19</t>
  </si>
  <si>
    <t>https://twitter.com/YvesTomic/status/1133411410464124928</t>
  </si>
  <si>
    <t>https://bibliotheques.paris.fr/numok</t>
  </si>
  <si>
    <t>On s'ambiance aux #jabes19 #jabesoff</t>
  </si>
  <si>
    <t>https://pbs.twimg.com/media/D7rC7vMXkAATj4i.jpg</t>
  </si>
  <si>
    <t>AEFsuprecherche</t>
  </si>
  <si>
    <t>Science ouverte : "Le travail est immense" et nécessite "une nouvelle alliance" entre acteurs, déclare @marindacos aux #jabes19 de @com_abes (abonnés : )</t>
  </si>
  <si>
    <t>https://www.aefinfo.fr/depeche/607103</t>
  </si>
  <si>
    <t>http://www.aefinfo.fr</t>
  </si>
  <si>
    <t>Yves Tomic</t>
  </si>
  <si>
    <t>Je présenterai demain, mercredi 29 mai, le travail d'intégration des podcasts de Radio France à notre portail documentaire. Je vous retrouve à l'espace Joffre, Table 3, à 9h45 puis à 11h30. #jabes19</t>
  </si>
  <si>
    <t>http://ytomic.blogspot.fr/</t>
  </si>
  <si>
    <t>En direct de la session posters des #jabes19 : « Innover en dialoguant » présenté par Catherine Fournier</t>
  </si>
  <si>
    <t>https://pbs.twimg.com/media/D7qnwuLWkAACraZ.jpg</t>
  </si>
  <si>
    <t>En direct de la session posters des #jabes19 : « @BibCnrs &amp; démarche UX : l’utilisateur au cœur de nos préoccupations ! » présenté par Laurence Grand</t>
  </si>
  <si>
    <t>https://pbs.twimg.com/media/D7qnPWMXoAISQEB.jpg</t>
  </si>
  <si>
    <t>Poster Lama+smash #jabes19</t>
  </si>
  <si>
    <t>https://pbs.twimg.com/media/D7qkK4rW4AA3Z2v.jpg</t>
  </si>
  <si>
    <t>Les #codes sources produits par @com_abes sont des documents administratifs communicables et réutilisables selon la Loi pour une République Numérique du 07/10/16. #jabes19 #coconstruction #LRN #LoiLemaire</t>
  </si>
  <si>
    <t>C'est le moment de la question (inévitable) sur l'alignement idHal / idRef !! Et les choses avancent ! #jabes19</t>
  </si>
  <si>
    <t>F.Joannic-Seta : Le catalogue n'est pas seulement un service pour la recherche, c'est un contenu qui sert intrinsèquement à la recherche, et la transition bibliographique met cet aspect en valeur (cc @Mangerlapatate ) #jabes19</t>
  </si>
  <si>
    <t>L’@com_abes met ses codes sources dans @gitlab ! #jabes19</t>
  </si>
  <si>
    <t>C'est au tour d'Aurélien Charot et Julien Gibert de l'@com_abes de faire la présentation des réponses de l'établissement en termes de #coconstruction aux #jabes19.</t>
  </si>
  <si>
    <t>Petit Marianne</t>
  </si>
  <si>
    <t>L'Abes open source ? Suggestion de Guillaume Parisot de l'UC de Lille. #coconstruction #jabes19</t>
  </si>
  <si>
    <t>Claire Toussaint</t>
  </si>
  <si>
    <t>En effet nous sommes 100 dans les groupes de travail #transitionbibliographique mais nous avons toujours besoin d'être plus nombreux. #jabes19</t>
  </si>
  <si>
    <t>Partage prochain du code source d'#EzLibrAPI via un dépôt sur @github annoncé par Marc Caucheteux aux #jabes19. Bravo à l'@UnivCatholille !</t>
  </si>
  <si>
    <t>Poster BiblioTouch, belle idée @enssib #jabes19</t>
  </si>
  <si>
    <t>https://pbs.twimg.com/media/D7qeAV0XoAMkrEV.jpg</t>
  </si>
  <si>
    <t>Marc Caucheteux revient à propos de sa présentation d'#EzLibrAPI aux #jabes19 sur quelques difficultés du projet : dépendance vis-à-vis d'autres services (indisponibilité, blocages techniques), documentation incomplète ou inexistante.</t>
  </si>
  <si>
    <t>Pour Isabelle Mauger Perez "On ne peut pas considérer qu'un document est catalogué si les autorités ne sont pas créées et les liens pas fait" C'est une évidence. La notice n'est pas là seulement pour l'établissement, mais toute communauté. Les liens sont ESSENTIELS. #jabes19</t>
  </si>
  <si>
    <t>Marc Caucheteux aux #jabes19 expose un point de départ du développement d'#EzLibrAPI : simplifier le travail d'une communauté professionnelle habituée à utiliser #Excel.</t>
  </si>
  <si>
    <t>#EzPCPP, un outil conçu pour les plans de conservatioN partagée au sein d'#EzLibrAPI. #jabes19</t>
  </si>
  <si>
    <t>Guillaume Parisot et Marc Caucheteux (@UnivCatholille) présentent la nouvelle plateforme d'outils bibliographiques #EzLibrAPI aux #jabes19.</t>
  </si>
  <si>
    <t>https://pbs.twimg.com/media/D7qbs75W0AADMBm.jpg</t>
  </si>
  <si>
    <t>Le point de vue de la dir bu : importance de la qualité des données et de la politique de signalement mais on s'essouffle- la transition bibliographique dure depuis trop longtemps ... #jabes19 #organisation #statuts</t>
  </si>
  <si>
    <t>ezMesure : une infrastructure hébergée en centrale à l'@INIST_CNRS. Recours à #kibana et #elasticsearch. #jabes19</t>
  </si>
  <si>
    <t>ezMesure, la même équipe qu'@ezpaarse, mais une philosophie différente. #jabes19</t>
  </si>
  <si>
    <t>On reparle du lien entre IdRef et Métope. Les données auteurs peuvent déjà être liées ! Doc &lt;&gt; Edition ! #jabes19</t>
  </si>
  <si>
    <t>D'où les interrogations de @com_abes sur les liens entre Abes et réseau : y a t il assez de formations, assez de communications ? Une grande disparité des situations locales. #jabes19 RT @Romain__V: Les fonctions de correspondants autorités me paraissent être les plus importantes. Les autorités sont au coeur de... tout. #jabes19</t>
  </si>
  <si>
    <t>https://twitter.com/Romain__V/status/1133383677998764033</t>
  </si>
  <si>
    <t>L'adhésion au modèle LRM s'est consolidée avec le travail de co-construction, d'ateliers, de formations, d'accompagnement avec les kits, tutos, les 45 tuteurs agents de @laBnF ... #jabes19</t>
  </si>
  <si>
    <t>Noemi, prototype de catalogage a été testé à la BnF par 400 catalogueurs #jabes19 #beleffort #lrm</t>
  </si>
  <si>
    <t>Les fonctions de correspondants autorités me paraissent être les plus importantes. Les autorités sont au coeur de... tout. #jabes19</t>
  </si>
  <si>
    <t>Autre point fondamental: la gestion des temps: le temps de préparation des équipes et le temps de développement de l'outil #jabes19</t>
  </si>
  <si>
    <t>Yannick Schürter (@INIST_CNRS) revient aux #jabes19 sur l'utilisation de l'outil de versionnage #Git et du workflow #GitHub dans le cadre du projet @ezpaarse.</t>
  </si>
  <si>
    <t>Projet CERLCES sur les autorités : la co-construction de la qualité des données ! #jabes19</t>
  </si>
  <si>
    <t>Importance de dire aux doctorants (et aux autres en fait) d'avoir des identifiants, mais surtout que ceux-ci soient Liés !! #jabes19</t>
  </si>
  <si>
    <t>Outil développé et 3 pts de vigilance: association des futurs utilisateurs (démarche de co-construction avec les 400 catalogueurs de @laBnF), évolution profonde des métiers engendrée par mutation de l'outil, encadrement facteur de ce chgt et participe aux ateliers #jabes19</t>
  </si>
  <si>
    <t>#jabes19 N'oubliez pas de voter pour le concours du meilleur poster !</t>
  </si>
  <si>
    <t>https://pbs.twimg.com/media/D7qUGmXX4AEIeUL.jpg</t>
  </si>
  <si>
    <t>PASCALE PUGET</t>
  </si>
  <si>
    <t>Le signalement total dans le Sudoc et la qualité des données sont les points clés de la transition bibliographique #jabes19 #transitionbibliographique</t>
  </si>
  <si>
    <t>frederic truong</t>
  </si>
  <si>
    <t>#jabes19 RT @ezpaarse: Présentation ezPAARSE ezMESURE aux Journées @com_abes Thomas Porquet @Couperin_consor et Yannick Schurter @INIST_CNRS coordination @kerphi79 Stephane Gully Salle Joffre c'est maintenant !!!!!</t>
  </si>
  <si>
    <t>https://twitter.com/ezpaarse/status/1133378948770029570</t>
  </si>
  <si>
    <t>https://pbs.twimg.com/media/D7qRzb3WsAMeYZO.jpg</t>
  </si>
  <si>
    <t>http://www.ezpaarse.org/</t>
  </si>
  <si>
    <t>Et pourquoi ne pas organiser un chantier de correction autorités à votre échelle ??!!! #jabes19</t>
  </si>
  <si>
    <t>C'est important pour les catalogueurs de consulter IdRef. Notamment pour repérer des incohérences ou des problèmes plus compliqués à voir avec Wini. #jabes19</t>
  </si>
  <si>
    <t>La TB, c'est pour les directeurs et directrices: on pense à la conception d'un service qui nécessite une stratégie d'évolution #jabes19</t>
  </si>
  <si>
    <t>BibCNRS</t>
  </si>
  <si>
    <t>[Actu] Bonjour de Montpellier #jabes19 « @BibCnrs UX » c’est dans une heure ! ⌚️17h30 ! Pour tout savoir sur la démarche et la suite des actions ...</t>
  </si>
  <si>
    <t>https://pbs.twimg.com/media/D7qQ8nzWwAAtjeo.jpg</t>
  </si>
  <si>
    <t>https://bib.cnrs.fr</t>
  </si>
  <si>
    <t>La question des autorités n'est pas simplement de les gérer dans le SUDOC, mais de gérer des niveaux de connaissances multiples: IdRef, publications dans HAL ...==&gt; être curateur de l'ensemble des publications de chercheurs dans des univers multiples #jabes19</t>
  </si>
  <si>
    <t>Logiciels de SIGB ne sont pour l'instant pas pensés dans une logique LRMisée, à part une solution de Progilone #jabes19</t>
  </si>
  <si>
    <t>Yannick Schürter (@INIST_CNRS) intervient aux #jabes19 à propos du projet @ezpaarse.</t>
  </si>
  <si>
    <t>Petit rappel toujours utile : la transition et ses entités #jabes19</t>
  </si>
  <si>
    <t>https://pbs.twimg.com/media/D7qPtTqW4AExU8m.jpg</t>
  </si>
  <si>
    <t>Thomas Porquet (@Couperin_consor) intervient aux #jabes19 au sujet de la #coconstruction d'applications au sein du réseau @com_abes.</t>
  </si>
  <si>
    <t>Benjamin Bober</t>
  </si>
  <si>
    <t>Framapad pour la séance sur les autorités des #jabes19</t>
  </si>
  <si>
    <t>https://mensuel.framapad.org/p/jabes19_sessionparalleleautorites</t>
  </si>
  <si>
    <t>http://casusbibli.wordpress.com</t>
  </si>
  <si>
    <t>On présente la magnifique galaxie IdRef. Toutes les évolutions, fonctions etc depuis 2010. #jabes19</t>
  </si>
  <si>
    <t>Sans commentaires 😉 #jabes19</t>
  </si>
  <si>
    <t>https://pbs.twimg.com/media/D7qPBqbXoAIC8Dz.jpg</t>
  </si>
  <si>
    <t>Session "Autorités" aux #jabes19 🤗🤸😊</t>
  </si>
  <si>
    <t>https://pbs.twimg.com/media/D7qOJN8X4AApF8c.jpg</t>
  </si>
  <si>
    <t>Franck</t>
  </si>
  <si>
    <t>C'est la pause ou la fin de la retransmission ? #jabes19</t>
  </si>
  <si>
    <t>Session parallèle #jabes19 "La Grande Aventure Autorités :tout est super génial® !" avec @Agrume_i @lp_alinka et @Mistral85411192</t>
  </si>
  <si>
    <t>Pour terminer la journée, une petite dose de transition bibliographique et de son implémentation dans les établissements : Intérêt et conséquences du modèle IFLA-LRM #jabes19</t>
  </si>
  <si>
    <t>Nathalie Clot 🐇</t>
  </si>
  <si>
    <t>Super dispositif de présentation de Sandrine Berthier #LeSGBMDontVousEtesLeHeros J'aime vraiment beaucoup ❤️, même si très frustrée que la foule n'ait pas eu envie d'aller dans l'antre de l'Indic A Teur. #jabes19 #jabesoff</t>
  </si>
  <si>
    <t>Calame est ouvert et n'attend que vos archives. Et on remercie @ames_cal pour tout son travail et l'esprit qu'il a insufflé au projet depuis tout ce temps ! #jabes19</t>
  </si>
  <si>
    <t>Une fois de plus S. Berthier a tué le game de la présentation aux #jabes19 en proposant une présentation interactive avec vote du public pour choisir les sujets traités au fil de l'eau via @DirectPoll</t>
  </si>
  <si>
    <t>Les autorités jamais mises à jour depuis le chargement initial dans l'Alma de Bordeaux… #jabes19</t>
  </si>
  <si>
    <t>Gros enjeu: la qualification des liens entre les différents fonds dans #Calames et des collaborations étroites entre archives et bibliothèques à creuser #jabes19</t>
  </si>
  <si>
    <t>S. Berthier Retour de Bordeaux sur #Sgbm avec la saison 02 de la quête du bibiomancien #jabes19</t>
  </si>
  <si>
    <t>Sara Bernard</t>
  </si>
  <si>
    <t>Pas d'accord sur le manque de capitalisation d'ex Libris : a bien fonctionné pour l'université de Caen, entrée en production prévue le 5 juin #jabes19</t>
  </si>
  <si>
    <t>http://unicaen.fr/bu</t>
  </si>
  <si>
    <t>Enjeu pour CollEx-Persée par V. Tesnière @LaContempo_BAM : les bibliothèques doivent caractériser les fonds, les cartographier, indexer. Il faut décrire et les outils nationaux comme Calames et CCFR sont les outils pertinents = organiser cela de façon stratégique ! #jabes19</t>
  </si>
  <si>
    <t>Valérie Tesnière (@LaContempo_BAM) aux #jabes19 en remarque conclusive : il faut cultiver le #moissonnage. #OAIPMH</t>
  </si>
  <si>
    <t>Retour Tlse : moralité selon L. Ducasse "Ne sous-estimez pas l’importance du changement "=&gt; nouvelles connaissances, habitudes et compétences à développer ... #jabes19 RT @bbober: Promesses d'Alma vs implémentation à Tlse : la base de connaissance n'est pas si géniale que ce qu'elle promet (mises à jour de bouquets BACON pbmatique, + généralement mises à jour moins fréquente que dans SFX) #jabes19</t>
  </si>
  <si>
    <t>https://twitter.com/bbober/status/1133356464955957250</t>
  </si>
  <si>
    <t>V. Tesnière @LaContempo_BAM : caractériser les fonds : l’approche « sujet » essentiel : ex. "guerre d’Algérie" ; la mobilisation de ressources documentaires composites est une donnée à intégrer : publications, sources d’archives, ressources audiovisuelles, numériques…#jabes19</t>
  </si>
  <si>
    <t>Valérie Tesnière (@LaContempo_BAM) à la session #calames aux #jabes19 : partir des #pratiques des chercheurs, qui ne voient pas l'intérêt d'un fonds parce qu'ils n'ont pas de #visibilité dessus. Le BA-ba du métier (signaler pour rendre accessible) est toujours d'actualité !</t>
  </si>
  <si>
    <t>V. Tesniere pour @LaContempo_BAM Les bibliothèques doivent partir des pratiques des chercheurs. Le sensibiliser à l’intérêt des archives. Du point de vue du chercheur une question : où trouver la plupart des ressources documentaires qui vont nourrir ma recherche ? #jabes19</t>
  </si>
  <si>
    <t>Pour @LaContempo_BAM il faut aussi partir de la pratique des chercheurs. La dimension papier (et donc physique) disparait, et il faut signaler plus et mieux les fonds sur le Web. L'approche "Sujet" devient importante 1/2 #jabes19</t>
  </si>
  <si>
    <t>Atouts de Calames par @LaContempo_BAM : réseau ABES, EAD adapté à fonds complexes, connexion CCFR et interopérabilité. Application : manuscrits de l’ESR, fonds icono, fonds archives (audiovisuels, archives de chercheurs). Moissonné par le portail archives de France #jabes19</t>
  </si>
  <si>
    <t>A @LaContempo_BAM problématique des supports audiovisuels : de chercheurs, privés,. Puis discussion MMSH AIx, et hop EAD &gt; Calames ! #bingo #jabes19</t>
  </si>
  <si>
    <t>Valérie Tesnière de la @LaContempo_BAM aux #jabes19 : les producteurs de fonds dans #calames ont progressivement intégré des fonds d'archives privés, des fonds iconographiques, des fonds audiovisuels, et #EAD est bien adapté à ces situation d'hétérogénéité et de complexité.</t>
  </si>
  <si>
    <t>Q° : Comment fait le coordinateur si certaines de ses nouvelles tâches sont auj faites (et bien faites) par qq d'autre ? #EvolutionRoleCoordiSudoc | #jabes19 Réponse : si ça fonctionne déjà dans votre établissement, c'est parfait. C'est l'ABES qui est en retard dans ce cas.</t>
  </si>
  <si>
    <t>V. Tesnière @LaContempo_BAM rappelle que le projet CollEx est de sensibiliser les décideurs et les chercheurs à l’intérêt de gisements documentaires. Intégrer la dimension numérique dans une perspective de services à la recherche, moins patrimoniale (rôle de @PerseeFr ) #jabes19</t>
  </si>
  <si>
    <t>Pour Valérie Tesnière, directrice de @LaContempo_BAM, #Calames adapté par la force du réseau @com_abes, sa description EAD adaptée aux fonds complexes et enfin connexion au CCFr #jabes19</t>
  </si>
  <si>
    <t>Démocratie participative et en direct #EvolutionRoleCoordiSudoc | #jabes19 (vote en direct sur la pertinence d'un CoordiCamp, moyen pour l'ABES d'accompagner ces évolutions. Réponse : oui à une très grosse majorité. Préférence pour un coordicamp en présentiel.</t>
  </si>
  <si>
    <t>Intervention de Valérie Tesnière (@LaContempo_BAM) au sujet de l'usage de #calames dans le contexte de @COLLEX_IR aux #jabes19.</t>
  </si>
  <si>
    <t>Intervention de Valérie Tesnière, @LaContempo_BAM :"CollEx-Persée : bibliothèques de recherche et outils bibliographiques nationaux" #jabes19</t>
  </si>
  <si>
    <t>Au final, c'est une première brique du dispositif de signalement des archives du GED et un assise solide pour la structuration d'un service neuf #jabes19</t>
  </si>
  <si>
    <t>On vote en ligne aux #jabes19 pour indiquer nos préférences quant au choix du nom du futur coordinateur sudoc. Plutôt coordinateur données à priori !</t>
  </si>
  <si>
    <t>Sur le choix de Calames. Reserves : - EAD bib vs. archives - reprise des données - fonctions - un peu vintage en ergonomie !! #jabes19</t>
  </si>
  <si>
    <t>Choix de #Calames ne se fait pas sans réserves: reprise des données, couverture fonctionnelle, ergonomie vintage mais outil de signalement national, périmètre ESR, aides au traitement, adossé à IdRef, perspectives d'évolution... #jabes19</t>
  </si>
  <si>
    <t>Démocratie participative et en direct #EvolutionRoleCoordiSudoc | #jabes19 #jabesoff (usage d'un logiciel de vote en direct pour choisir entre deux appellations : coordinateur Sudoc ou coordinateur données). Et le gagnant est le coordinateur données !</t>
  </si>
  <si>
    <t>Promesses d'Alma vs implémentation à Tlse : la base de connaissance n'est pas si géniale que ce qu'elle promet (mises à jour de bouquets BACON pbmatique, + généralement mises à jour moins fréquente que dans SFX) #jabes19</t>
  </si>
  <si>
    <t>Groupe de travail "Archives" lancé en 2017 @CampusCondorcet avec des pros venant de différents corps et institutions mais également avec des chercheurs. A d'abord abouti à un état des lieux afin de choisir un outil adapté, permettant interopérabilité et souplesse #jabes19</t>
  </si>
  <si>
    <t>A côté de #EvolutionRoleCoordiSudoc il ne faut pas oublier l'élargissement du rôle du correspondant autorité ; ça bouge aussi vers les archives ouvertes / institutionnelles et les services aux chercheurs. Et il ne faut pas oublier aussi le responsable Sudoc-PS | #jabes19</t>
  </si>
  <si>
    <t>F1000</t>
  </si>
  <si>
    <t>We're at @com_abes today and tomorrow!🏃📣 Head over to our @f1000 stand where @KrzysztofMuraw can tell you all about our great range of products.  #jabes19</t>
  </si>
  <si>
    <t>https://fil.abes.fr/2019/01/30/journees-abes-2019-appel-a-participation/</t>
  </si>
  <si>
    <t>https://pbs.twimg.com/media/D7p80czXkAAwdCL.jpg</t>
  </si>
  <si>
    <t>http://f1000.com</t>
  </si>
  <si>
    <t>Reflexion sur le signalement des fonds dès juin 2017 avec le groupe de travail Archive. #jabes19</t>
  </si>
  <si>
    <t>Ce projet #EvolutionRoleCoordiSudoc n’empêche pas l'ABES d'essayer d'améliorer sa communication directe vis-à-vis des directeurs (via la commission SSI ADBU entre autres) | #jabes19</t>
  </si>
  <si>
    <t>Intervention d'Élydia Barret aux #jabes19 : archives scientifiques = données issues de la recherches + fonds privés provenant d'acteurs extra-académiques.</t>
  </si>
  <si>
    <t>Ensemble des fonds constitué de façon indépendante et autonome, en lien avec l'histoire des différents établissements membres du @CampusCondorcet. Matériau d'étude d'une immense richesse pour histoire des SHS, leur mise en commun fait sens et fait corps avec corpus doc #jabes19</t>
  </si>
  <si>
    <t>#jabes19 Elydia Barret : un service d’archives SHS au GED @CampusCondorcet . 4 KM, multi-support, données de la recherche (80-90%) de producteurs variés (labos, unités, enquêtes, projets…) + fonds privés collectés : militants, politiques : matériaux d’études, corpus cohérents.</t>
  </si>
  <si>
    <t>Pour ne pas trancher la question de la défintion des archives scientifiques on est en logique producteur : ce sont archives de laboratoire #jabes19</t>
  </si>
  <si>
    <t>Ont renoncé à l'appellation "archives scientifiques" et sont revenus à la notion de producteur: archives sur support physique ou numériques produites ou collectées par équipes de recherche. Peut également ê fonds privés provenant d'acteurs extra-académiques #jabes19</t>
  </si>
  <si>
    <t>Intervention d'Elydia Barret (@CampusCondorcet) à la session parallèle #calames des #jabes19 : 4 km linéaires d'archives, environ 800 fonds, archives papier et numériques produites et collectées par les équiupes de recherche, encore au stade de l'inventaire.</t>
  </si>
  <si>
    <t>Le futur "grand équipement documentaire" de Condorcet va, compter, en plus du million de "livres", 800 fonds d'archives sur 4km linéaires. #jabes19</t>
  </si>
  <si>
    <t>G. Ilien directeur Muséum . Très embarrassé par la démarche #EvolutionRoleCoordiSudoc , a loupé l'enquête ADBU et a le sentiment de ne pas avoir été consulté . Souhaite aujourd'hui reformuler pour vérifier qu'il a bien compris ce qui est proposé| #jabes19</t>
  </si>
  <si>
    <t>Elydia Barret (@CampusCondorcet) poursuit la session #jabes19: déploiement tt récent dans #Calames, Site ouvrira à la rentrée universitaire prochaine, 1M de docs, 700 000 en libre accès, 4km linéaires d'archives.</t>
  </si>
  <si>
    <t>Faure Alexandre</t>
  </si>
  <si>
    <t>#jabes19 #SGBM #STAR Concernant le workflow Alma/ STAR quid des mises à jour ? Quand par exemple l'embargo sur une thèse est levé...</t>
  </si>
  <si>
    <t>Association Kohala</t>
  </si>
  <si>
    <t>#jabes19 90% des établissements hors accord cadre SGBM ont répondu à l'enquête de l'ABES, qu'ils souhaiteraient s’orienter vers une solution informatique open-source</t>
  </si>
  <si>
    <t>http://koha-fr.org/</t>
  </si>
  <si>
    <t>Maintenant on parle du service du Campus Condorcet, qui vient de signer sa convention Calames. #jabes19</t>
  </si>
  <si>
    <t>#jabes19 Magalie Moysan, Bureau des archives de l'Université @bup7 explique son usage de Calames. Citée : la section des archivistes des universités, des rectorats, des organismes de recherche et mouvements étudiants (Aurore) au sein de l'AAF, un partenaire de projets futurs ?</t>
  </si>
  <si>
    <t>Question de Magalie Moysan pour conclure son intervention sur les archives scientifiques dans le cadre de la session #calames aux #jabes19 : existera-t-il à l'avenir des archives de chercheurs sachant qu'on collecte de plus en plus des archives de projets de recherche ?</t>
  </si>
  <si>
    <t>Un mélange entre archives scientifiques et arch. institutionnelles est il a prévoir ? Et dans Calames ? Et d'ailleurs, c'est quoi exactement une archive scientifique ?? #jabes19</t>
  </si>
  <si>
    <t>Plusieurs avantages de #Calames: dédié à l'ESR, lien entre les différents fonds, outil peu cher et support extrêmement réactif et de qualité. Question dc plutôt de la cohérence d'ensemble avec autres services d'archives des universités qui se multiplient= besoin émerge #jabes19</t>
  </si>
  <si>
    <t>Plusieurs voies d'accès: @ArchivesnatFr, @FranceArchives, site de l'Université et un portail dédié en voie de réflexion. Question se pose de maintenir toutes ces interfaces. Dans un contexte de fusion, enjeu des outils viendra après enjeu des organisatons #jabes19</t>
  </si>
  <si>
    <t>Magalie Moysan aux #jabes19 : problème de #granularité s'agissant des #inventaires des services d'#archives (certains inventorient à la pièce, d'autres au dossier).</t>
  </si>
  <si>
    <t>Le coordinateur coloré données devrait contribuer à valoriser des données produites dans l'établissement #EvolutionRoleCoordiSudoc | #jabes19</t>
  </si>
  <si>
    <t>2 lieux de conservation à Paris Diderot, pas évident à signaler dans #Calames. Autre question: cohérence avec les fonds de Diderot et les autres fonds présents dans #Calames = cmt s'inscrire de façon cohérente dans un écosystème? #jabes19</t>
  </si>
  <si>
    <t>Comment trouver ce nouveau coordinateur profilé données, véritable perle rare ? Opportunité pour le coordinateur de monter en compétences mais surtout rôle de facilitateur et de mise en relation entre experts au sein de l'établissement #EvolutionRoleCoordiSudoc | #jabes19</t>
  </si>
  <si>
    <t>Les IR ne sont pas saisis dans Calames directement, car assez long et difficile de consacrer ce temps dans un service d'archives intermédiaires. Par ailleurs, possible de générer de l'EAD grâce à feuille de style SOSIE des AN. #jabes19</t>
  </si>
  <si>
    <t>Le coordinateur verrait son rôle prendre une coloration "données" : coordonner les flux entre réservoir de données #EvolutionRoleCoordiSudoc | #jabes19</t>
  </si>
  <si>
    <t>Choix de #Calames: complémentaire aux AN, durées de conservation longues sur site, pas de volonté de proposer un portail propre à l'époque et une orientation bib du service non bloquante #jabes19</t>
  </si>
  <si>
    <t>Magalie Moysan de Paris Diderot présente le Bureau des archives de l'université, avec un travail actif de records management. Ajd 70 fonds d'archives de chercheurs, laboratoires, projets de recherche... #jabes19</t>
  </si>
  <si>
    <t>Le coordinateur verrait son rôle prendre une coloration "données" : coordonner les évolutions de formats, avec les experts : unimarc mais aussi TEF, EAD, DublinCore #EvolutionRoleCoordiSudoc | #jabes19</t>
  </si>
  <si>
    <t>La session se poursuit avec des retours d'expérience, notamment à Paris-Diderot= collecte d'archives scientifiques dès les 90s sur le campus de Jussieu. Recrutement d'un archiviste pro en 2002. #jabes19</t>
  </si>
  <si>
    <t>La qualité des données, l'articulation avec les outils et le signalement, la cohérence des évolutions des normes et formats, l'évolution des bonnes pratiques en termes de gestion des archives scientifiques sont au coeur des problématiques de l'@com_abes #calames #jabes19.</t>
  </si>
  <si>
    <t>Avoir une vision d'ensemble des données au-delà du Sudoc . Communiquer avec des services avec lesquels l'ABES n'est pas en contact direct : les service informatique documentaire, service aux chercheurs, service de doc électronique #EvolutionRoleCoordiSudoc | #jabes19 RT @Agrume_i: Le coordinateur verrait son rôle prendre une coloration "données" #EvolutionRoleCoordiSudoc | #jabes19</t>
  </si>
  <si>
    <t>https://twitter.com/Agrume_i/status/1133346431916498955</t>
  </si>
  <si>
    <t>Grands enjeux de Calames : qualité, entités, formats et normes, EAD ! (en gros hein !) #jabes19</t>
  </si>
  <si>
    <t>Enjeu sur la qualité des données et leur articulation avec des référentiels mais également sur articulation dans #Calames avec outils/signalement en amont et en aval (bibnum, portails...) #jabes19</t>
  </si>
  <si>
    <t>Le coordinateur verrait son rôle prendre une coloration "données" #EvolutionRoleCoordiSudoc | #jabes19</t>
  </si>
  <si>
    <t>Présentation de l'ontologie "Records in context" par Brigitte Michel (@com_abes) aux #jabes19.</t>
  </si>
  <si>
    <t>Par rapport aux activités actuelles du coordinateur Sudoc, le suivi des formations, l'assistance de premier niveau, l'animation de l'équipe des catalogueurs tomberaient dans l'escarcelle du correspondant catalogage. #EvolutionRoleCoordiSudoc | #jabes19 2/2 RT @Agrume_i: Par rapport aux activités actuelles du coordinateur Sudoc, la convention / facturation tomberait dans l'escarcelle du correspondant ABES. et la formation #EvolutionRoleCoordiSudoc | #jabes19 1/2</t>
  </si>
  <si>
    <t>https://twitter.com/Agrume_i/status/1133345927559897089</t>
  </si>
  <si>
    <t>Tout savoir sur la synchronisation ALMA/SUDOC par Stéphane Rey : d'abord, mise en conformité avec le cctp du marché SGBM #jabes19</t>
  </si>
  <si>
    <t>Emergence des problématiques de la qualité des données, et du besoin de reférentiels (coucou le FNE) #jabes19</t>
  </si>
  <si>
    <t>Enquête #SGBm #jabes19</t>
  </si>
  <si>
    <t>https://pbs.twimg.com/media/D7p0HOvXoAIvzWC.jpg</t>
  </si>
  <si>
    <t>Par rapport aux activités actuelles du coordinateur Sudoc, la convention / facturation tomberait dans l'escarcelle du correspondant ABES. et la formation #EvolutionRoleCoordiSudoc | #jabes19 1/2</t>
  </si>
  <si>
    <t>Le signalement = thématique spécifique qui peine à s'imposer entre les projets de recherche et de numérisation. Avec l'évolution de la conception de la structuration des données et le repositionnement des SCD sur de nvx services aux chercheurs =&gt;évolution du contexte #jabes19</t>
  </si>
  <si>
    <t>On revient sur la défintion du fonds d'archives et de la collection. (coucou les L2 !!!) #jabes19</t>
  </si>
  <si>
    <t>Le souhait est de faire évoluer sans tout changer. Le correspondant ABES devrait être proche de la direction de l'établissement et avoir un rôle transversal. Le coordinateur Sudoc évoluerait aussi vers un profil "données" #EvolutionRoleCoordiSudoc | #jabes19</t>
  </si>
  <si>
    <t>"Fonds" différent de "collection": le fonds est crée de manière organique, la collection est une réunion artificielle de documents, sans considération de la provenance #jabes19</t>
  </si>
  <si>
    <t>Gaelle Denni</t>
  </si>
  <si>
    <t>Séance de visionnage collectif @BUGrenobleAlpes #jabes19 #sgbm #bibliothèque #bibliothécaires</t>
  </si>
  <si>
    <t>https://pbs.twimg.com/media/D7py3onXoAAyZAc.jpg</t>
  </si>
  <si>
    <t>Enquête en ligne auprès des coordinateurs et auprès des directeurs via la commission SSI ADBU #EvolutionRoleCoordiSudoc | #jabes19</t>
  </si>
  <si>
    <t>Tout d'abord un constat: Pas de définition stabilisée de la notion "d'archives scientifiques". On ne sait pas comment classer ce qui est constitutif d'un raisonnement scientifique. #jabes19</t>
  </si>
  <si>
    <t>3 scénarios proposés initialement : correspondant ABES / correspondant données / binôme de coordinateurs. #EvolutionRoleCoordiSudoc | #jabes19</t>
  </si>
  <si>
    <t>Enquête SGBM  #jabes19 #sgbm</t>
  </si>
  <si>
    <t>https://fil.abes.fr/2019/02/15/projet-sgbm-preparer-la-suite/</t>
  </si>
  <si>
    <t>JABES2018 : engagement pris de réfléchir à ce sujet de #EvolutionRoleCoordiSudoc | Mars 2019 journée d'études des coordinateurs Sudoc #jabes19</t>
  </si>
  <si>
    <t>Pourquoi ? Le temps qui passe et les pratiques du métier changent. Les dirbu qui ont des besoins particuliers. Les sucoordi eux mêmes. #EvolutionRoleCoordiSudoc | #jabes19</t>
  </si>
  <si>
    <t>C'est parti pour les sessions parallèles avec pour ma part une session sur #Calames "au service d'une politique de valorisation des archives de chercheurs" #jabes19</t>
  </si>
  <si>
    <t>#jabes19 on reprend avec les sessions parallèles. En salle Pasteur, en direct ,SGBm</t>
  </si>
  <si>
    <t>https://pbs.twimg.com/media/D7pxt8wWwAAi1v6.png</t>
  </si>
  <si>
    <t>Du monde à la session parallèle Calames ! #jabes19</t>
  </si>
  <si>
    <t>https://pbs.twimg.com/media/D7pxnUPXsAA6r5b.jpg</t>
  </si>
  <si>
    <t>Session parallèle "Evolution du rôle du coordinateur Sudoc" , F. Berthomier, R. Poveda et @lpl_210 #EvolutionRoleCoordiSudoc | #jabes19</t>
  </si>
  <si>
    <t>EDP Sciences</t>
  </si>
  <si>
    <t>📚 EDP Sciences vous attend aux Journées de l'abes #jabes19 @com_abes @anne_simoneau et Nathalie Clément sont sur place pour vous donner plus d'informations sur nos #masterclass concernant l'écriture #scientifique. #EDPMasterclass</t>
  </si>
  <si>
    <t>https://pbs.twimg.com/media/D7pwkU8WkAACsmb.png</t>
  </si>
  <si>
    <t>http://www.edpsciences.org</t>
  </si>
  <si>
    <t>Le poster #transitionbibliographique est en place aux #jabes19.</t>
  </si>
  <si>
    <t>https://pbs.twimg.com/media/D7pvdWzX4AAdTdJ.jpg</t>
  </si>
  <si>
    <t>Rémy Lérignier</t>
  </si>
  <si>
    <t>Question à @com_abes : un calendrier de mise en place de l'intranet national des thèses ? #jabes19</t>
  </si>
  <si>
    <t>http://droit.univ-poitiers.fr</t>
  </si>
  <si>
    <t>Difficultés juridiques à lever pr mise en place #intranet national #thèses par @com_abes pour respecter (enfin) arrêté 25 mai 2016 fixant cadre national de la formation et les modalités conduisant à la délivrance du diplôme national de #doctorat  #jabes19</t>
  </si>
  <si>
    <t>https://www.legifrance.gouv.fr/affichTexte.do?cidTexte=JORFTEXT000032587086</t>
  </si>
  <si>
    <t>Les blogs de @com_abes  #jabes19</t>
  </si>
  <si>
    <t>http://www.abes.fr/Espace-Pro-Acces-direct-a/Les-blogs</t>
  </si>
  <si>
    <t>Travail en cours sur la version numérique d'Arabesque. Travail en cours avec la chaine Métope. #edition #jabes19</t>
  </si>
  <si>
    <t>Pratiques très hétérogènes du PEB numérique des #thèses. Beaucoup de refus, d'impossibilité ou, à tout le moins, de diversité des pratiques de communication. Mise en place à venir par @com_abes d'un Intranet national pour accès aux thèses en ligne. #jabes19</t>
  </si>
  <si>
    <t>Lire Arabesques en attendant la refonte de la version en ligne :  #LesActus | #jabes19</t>
  </si>
  <si>
    <t>http://www.abes.fr/Publications-Evenements/Arabesques</t>
  </si>
  <si>
    <t>Si des gens s'interrogent (encore) sur l'utilité de certaines agences gouvernementales  =&gt;leur faire visionner la séance "actus de l'abes 2019" #jabes19</t>
  </si>
  <si>
    <t>https://www.lepoint.fr/politique/reforme-de-l-etat-philippe-prepare-son-projet-de-reorganisation-de-l-administration-21-05-2019-2314120_20.php#xtmc=agences&amp;xtnp=2&amp;xtcr=11</t>
  </si>
  <si>
    <t>Travail continu et approfondi sur l'EAD et refonte du site "EAD en bibliothèque" pour le signalement de manuscrits et archives (hommage au travail de @leflaneur19 au passage) #jabes19</t>
  </si>
  <si>
    <t>https://pbs.twimg.com/media/D7pUCbxXYAECJxe.jpg</t>
  </si>
  <si>
    <t>Site « EAD en bibliothèque » : coup de neuf  #LesActus | #jabes19</t>
  </si>
  <si>
    <t>https://fil.abes.fr/2019/05/27/coup-de-neuf-pour-le-site-ead-en-bibliotheque/</t>
  </si>
  <si>
    <t>Marie-Pierre Roux aux #jabes19 : nouvelle version de #Périscope.</t>
  </si>
  <si>
    <t>Marie-Pierre Roux aux #jabes19 sur les interfaces utilisateurs : rendre systématiques les tests des usagers avant mise en production, comme ceux faits pour #ITEM et #Paprika.</t>
  </si>
  <si>
    <t>Petit point sur l'avancement du SGBM #jabes19</t>
  </si>
  <si>
    <t>https://pbs.twimg.com/media/D7pQf4VXkAUWczO.jpg</t>
  </si>
  <si>
    <t>Retour par @MrxThesesABES aux #jabes19 sur l'utilisation des outils cartographiques et de référencement pour les fonds documentaires dans le cadre de @COLLEX_IR.</t>
  </si>
  <si>
    <t>Message aux établissements des réseaux ABES pour rejoindre les collègues travaillant au sein des groupes "Transition Bibliographique" : Venez ! #jabes19</t>
  </si>
  <si>
    <t>Processus de la #transitionbibliographique : 18 mois à minima pour valider le calendrier d'implémentation #jabes19</t>
  </si>
  <si>
    <t>Comment renforcer liens avec partenaires et les échanges de compétences? Ex avec la transition bibliographique #jabes19</t>
  </si>
  <si>
    <t>https://pbs.twimg.com/media/D7pOQEhX4AEm1g0.jpg</t>
  </si>
  <si>
    <t>Enorme travail sur l'interop de Calame et de ses métadonnées !! #jabes19</t>
  </si>
  <si>
    <t>Travail sur les données de Calames avec de nouveaux exports et liens possibles #jabes19</t>
  </si>
  <si>
    <t>https://pbs.twimg.com/media/D7pNrS5XsAAMA-z.jpg</t>
  </si>
  <si>
    <t>Paprika. Qualinka transmet ses informations à Paprika qui les interprète et affiche au catalogueur ce diagnostic, sous la forme d’un calque de couleurs et de connecteurs qui vient se superposer à l’affichage initial. #LesActus | #jabes19 3/3</t>
  </si>
  <si>
    <t>Paprika. Qualinka analyse chaque point d’accès au regard de chaque autorité et génère ses propres calculs des liens . A la fin, il produit un diagnostic qualité, en comparant les liens existants dans la base aux liens qu’il a lui-même calculés. #LesActus | #jabes19 2/3</t>
  </si>
  <si>
    <t>Sylvie Sallé</t>
  </si>
  <si>
    <t>Alimentation d’IdRef grâce à des partenaires tel que Bibliolabs #jabes19 @UnivParisSaclay @vth_upsaclay</t>
  </si>
  <si>
    <t>https://pbs.twimg.com/media/D7pMkzyX4AEuSA7.jpg</t>
  </si>
  <si>
    <t>https://fr.linkedin.com/in/sylvie-sallé-32470015</t>
  </si>
  <si>
    <t>Présentation de l'application #paprika de @MrxThesesABES aux #jabes19. Vers un Guide Méthodologique rénové, proposant des entrées par profil d'utilisateur.</t>
  </si>
  <si>
    <t>Paprika. En pratique, Qualinka récupère des infos fournies par Paprika sur les points d’accés dans les notices biblio et dans les notices d’autorité (le nom, le prénom, les dates de vie, les co-contributeurs d’une personne, les sujets, etc.). #LesActus | #jabes19 1/3</t>
  </si>
  <si>
    <t>RDV demain table 6 du biblio café pour en savoir plus sur Paprika #jabes19</t>
  </si>
  <si>
    <t>Présentation de Paprika / Qualika : application de contrôle, création, vérifiaction des liens. Outil essentiel et urgent pour travailler sur la qualité général des données. #jabes19</t>
  </si>
  <si>
    <t>IOP Publishing</t>
  </si>
  <si>
    <t>Today and tomorrow we will be in Les Journées ABES 2019 @com_abes Come visit us at the Corum - Palais des Congrès de Montpellier #jabes19</t>
  </si>
  <si>
    <t>https://pbs.twimg.com/media/D7pMJkVXkAAerBi.jpg</t>
  </si>
  <si>
    <t>http://ioppublishing.org</t>
  </si>
  <si>
    <t>Le premier Cercles dédiée aux autorités : des personnes mais aussi des concepts Rameau dans des notices de périodiques :  #LesActus | #jabes19 Merci aux collègues de Paris Descartes et la commission SSI pour l'échange qui a eu lieu lors de l'ABESTour</t>
  </si>
  <si>
    <t>https://punktokomo.abes.fr/2018/11/09/cercles-le-premier-chantier-dedie-aux-autorites/</t>
  </si>
  <si>
    <t>Est-ce que le contenant wikibase peut contenir les données du Fichier national d'entités ? Preuve de concept FNE en 2019. #LesActus | #jabes19</t>
  </si>
  <si>
    <t>FNE : on va voir si le contenu du FNE va pouvoir marche avec WikiBase. #jabes19</t>
  </si>
  <si>
    <t>Le fichier national d’entités (FNE) est un projet ABES-BnF qui vise à offrir aux acteurs publics de la culture, du patrimoine et de l’information scientifique et technique une base pour la co-production de données d’autorité :  #LesActus | #jabes19</t>
  </si>
  <si>
    <t>http://www.abes.fr/Media/Fichiers/A-la-une/communique-presse-FNE</t>
  </si>
  <si>
    <t>Fichier National d'Entités : lancement d'une preuve de concept vérifiant que Wikibase répond bien aux attentes #jabes19</t>
  </si>
  <si>
    <t>Le FNE: principe validé et on rentre maintenant dans la preuve de concept pour tester la faisabilité technique, fondé sur infrastructure Wikibase #jabes19</t>
  </si>
  <si>
    <t>https://pbs.twimg.com/media/D7pKdGgWkAAIXvF.jpg</t>
  </si>
  <si>
    <t>IdRef : webservice « références » et webservice « idref2id » et sa réciproque « id2idref ». Cours en ligne :  #LesActus | #jabes19</t>
  </si>
  <si>
    <t>http://moodle.abes.fr/course/view.php?id=113</t>
  </si>
  <si>
    <t>Améliorer IdRef : - travail sur les co-conributeurs - pages dynamiques et perennes (via SRU @laBnF). Grace à Ark (encore un lien !!) - des WS pour récup des Id Wikidata, Bnf, ... #jabes19</t>
  </si>
  <si>
    <t>Réseau SUDoc, réseau d'archives ouvertes et archives institutionnelles : faire en sorte que ces réseaux puissent se parler. Des contextes différents mais un but commun (@MarianneGiloux aux #jabes19).</t>
  </si>
  <si>
    <t>Nouveautés IdRef de l’automne 2018 : encart « co-contributeur », encart « collectivités associées dans le Sudoc », encart sur les « concepts Rameau associés ». Cours en ligne :  #LesActus | #jabes19</t>
  </si>
  <si>
    <t>Ce service (gratuit !) vous intéresse ? Signalez-vous via l’assistance IdRef  #LesActus | #jabes19 5/5</t>
  </si>
  <si>
    <t>https://stp.abes.fr/node/3?origine=idref</t>
  </si>
  <si>
    <t>Consolider le Sudoc (qui est déjà bien bien solide à mon avis !!) c'est aussi améliorer l'intéropérabilité ! - Avec les système locaux - En renforçant celle d'IdRef, en facilitant l'identifiants de personnes, et en facilitant les liens !! 👍👏🤗 #jabes19</t>
  </si>
  <si>
    <t>Le processus est en grande partie automatisé coté ABES mais nécessite à la marge un œil humain, et chez nous et chez vous, pour traiter les anomalies inévitablement détectées. L’expertise du correspondant autorité est alors une plus-value indéniable. #LesActus | #jabes19 4/5</t>
  </si>
  <si>
    <t>L’ABES prend ces données d’entrée, les « fait parler » en les comparant au Sudoc et à IdRef, et vous les renvoie enrichies d’identifiants IdRef candidats, en précisant la méthode qui a permis de faire sortir ce candidat du lot, et le degré de certitude de ce matching #jabes19 3/5</t>
  </si>
  <si>
    <t>Vos données peuvent être plus ou moins riches, de type « annuaire » (nom, prénom, laboratoire d’appartenance, discipline..) ou de type « documentaires » (mention d’auteurs dans un ou plusieurs publications identifiées par titre, date, mots-clés, etc.) #LesActus | #jabes19 2/5</t>
  </si>
  <si>
    <t>Vous avez des données concernant des personnes ? Vous souhaitez ajouter un identifiant unique et pérenne ? L’ABES propose un service d’alignement pour les autorités personnes #LesActus | #jabes19 1/5</t>
  </si>
  <si>
    <t>Réforme Rameau : simplification ! (de la syntaxe, des concepts) et nouveau référentiel genre/forme? A suivre :  #LesActus | #jabes19</t>
  </si>
  <si>
    <t>http://documentation.abes.fr/sudoc/normes/indexTB.htm</t>
  </si>
  <si>
    <t>Réforme Rameau : les choses avancent bien ! 👍 #jabes19</t>
  </si>
  <si>
    <t>Sonia Bouis</t>
  </si>
  <si>
    <t>#jabes19 l'ABES imagine (mais ne développe pas) une interface LRMisée à destination des usagers. Les résultats seront présentés à des étudiants et des chercheurs montpelliérains.</t>
  </si>
  <si>
    <t>Expérimentation Sudoc FRBR. La suite  #LesActus | #jabes19</t>
  </si>
  <si>
    <t>https://oubipo.abes.fr/mais-quest-ce-quil-se-passe-encore-2-experimentation-sudoc-frbr-le-retour/</t>
  </si>
  <si>
    <t>Installation de #Docker à l'@com_abes, étude préalable à la conception d'un nouveau système de gestion de métadonnées (données, fonctionnalités, méthodologie), visualisation des données LRMisées par l'utilisateur final. (@MarianneGiloux aux #jabes19)</t>
  </si>
  <si>
    <t>Etude ; comment visualiser les données que l'on produit dans le réseau. Ne pas développer, mais reflechir. #jabes19</t>
  </si>
  <si>
    <t>Comment visualiser les données LRMisées? Travail avec les utilisateurs et le terrain grâce notamment à @GregMiura, avec à terme des propositions de visualisation (on a hâte) #jabes19</t>
  </si>
  <si>
    <t>#jabes19 ouverture des données d'autorités du sudoc : publication pour le web de données, identifiant pérenne (URI), lien entre les données (datalinking)</t>
  </si>
  <si>
    <t>https://pbs.twimg.com/media/D7pFMhyW0AAKvpG.jpg</t>
  </si>
  <si>
    <t>Comment utiliser data.idref sans être informaticien? 3 modalités d'exploration des données proposées par l'@com_abes #jabes19</t>
  </si>
  <si>
    <t>https://pbs.twimg.com/media/D7pFGXeWkAAdb8-.jpg</t>
  </si>
  <si>
    <t>Cours sur la plateforme d'autoformation de l'ABES :  #LesActus | #jabes19</t>
  </si>
  <si>
    <t>https://data.idref.fr
http://moodle.abes.fr/course/view.php?id=111</t>
  </si>
  <si>
    <t>Et on peut toujours copier la requête data.idref et l'utiliser dans openrefine : une mine d'or ! #jabes19</t>
  </si>
  <si>
    <t>Dans , les données tendent vers ⭐️⭐️⭐️⭐️⭐️ Beaucoup d'autorités, de références, de lieux etc. Mais surtout, des MILLIONS DE LIENS !! 🔗🌎 #opendata #jabes19</t>
  </si>
  <si>
    <t>http://data.idef.fr</t>
  </si>
  <si>
    <t>Particularite technique de data.idref: mise à jour en continue des données: 3M de personnes, 100 000 lieux géographiques... #jabes19</t>
  </si>
  <si>
    <t>https://pbs.twimg.com/media/D7pEsKZW4AEZVNn.jpg</t>
  </si>
  <si>
    <t>Documentation  #LesActus | #jabes19</t>
  </si>
  <si>
    <t>https://data.idref.fr
http://documentation.abes.fr/aideidrefdata/index.html</t>
  </si>
  <si>
    <t>Après la consolidation, de nvx services dont  #jabes19</t>
  </si>
  <si>
    <t>http://data.idref.fr</t>
  </si>
  <si>
    <t>https://pbs.twimg.com/media/D7pEWwSWwAARqKQ.jpg</t>
  </si>
  <si>
    <t>triple store des notices d’autorité IdRef et de leurs références bibliographiques Sudoc liées. Mise à jour en temps réel. #LesActus | #jabes19</t>
  </si>
  <si>
    <t>https://data.idref.fr</t>
  </si>
  <si>
    <t>Soutien également au signalement rétrospectif: 72 projets déposés pour les membres du réseau Sudoc, 35 pour Calames pour 41 conventions Sudoc élaborées et 20 conventions Calames. Montant total des subventions = 700 000€ #jabes19</t>
  </si>
  <si>
    <t>Intervention de @MarianneGiloux aux #jabes19 : collaboration entre l'@com_abes et le réseau @mirabel_revues pour favoriser l'accès aux ressources en accès ouvert.</t>
  </si>
  <si>
    <t>Oxford University Press  et  #LesActus | #jabes19</t>
  </si>
  <si>
    <t>https://punktokomo.abes.fr/2018/11/08/import-courant-dans-le-sudoc-des-notices-imprimees-et-electroniques-des-ouvrages-publies-par-oxford-university-press-vers-un-nouveau-workflow-dimports/
https://punktokomo.abes.fr/2019/04/08/nouveau-workflow-dimport-automatise-dans-le-sudoc-premiere-evaluation/</t>
  </si>
  <si>
    <t>Coopération forte entre le service de base de connaissance @comabes BACON et le réseau @mirabel_revues, notamment pour le signalement des revues en accès ouvert. RDV demain au café biblio (table 2) pour en savoir plus #jabes19</t>
  </si>
  <si>
    <t>Mir@bel</t>
  </si>
  <si>
    <t>3/3 Vous ne trouvez pas votre revue préférée dans ces données ? Facile de la proposer dans Mirabel  ...pour la retrouver ensuite dans Bacon. #Jabes19</t>
  </si>
  <si>
    <t>https://reseau-mirabel.info/</t>
  </si>
  <si>
    <t>https://pbs.twimg.com/media/D7pDvoUX4AAfEcA.jpg</t>
  </si>
  <si>
    <t>Charger des notices à partir de données qui ne sont pas dans des formats MARC mais avec des provenances beaucoup plus variées ; un de enseignements des méthodes de travail du « hub de métadonnées ». Un exemple : Oxford University Press #LesActus | #jabes19</t>
  </si>
  <si>
    <t>2/3 Techniquement c'est le fruit d'une belle collaboration entre @com_abes et @mirabel_revues : export #KBart de la base Mir@bel importé dans Bacon. GLOBAL_LIBRESACCES 4810 titres quand même ! #Jabes19</t>
  </si>
  <si>
    <t>https://pbs.twimg.com/media/D7pDirXXkAA9KHi.jpg</t>
  </si>
  <si>
    <t>1/3 Bacon diffuse un nouveau "bouquet" de revues en accès libres, disséminées sur le web et repérées par notre réseau . Intéressant en particulier pour connaitre les accès libres de publications hors plateformes habituelles. Merci @com_abes. #Jabes19</t>
  </si>
  <si>
    <t>https://bacon.abes.fr/index.html</t>
  </si>
  <si>
    <t>https://pbs.twimg.com/media/D7o9smkWkAADuOz.png</t>
  </si>
  <si>
    <t>Le billet punktokomo sur l'import des données Oxford University Press  #jabes19</t>
  </si>
  <si>
    <t>https://punktokomo.abes.fr/2018/11/08/import-courant-dans-le-sudoc-des-notices-imprimees-et-electroniques-des-ouvrages-publies-par-oxford-university-press-vers-un-nouveau-workflow-dimports/</t>
  </si>
  <si>
    <t>Nouveau circuit de traitement de données proposé par @com_abes, pour permettre l'ajout de données avec des provenances bcp + diversifiées (cc @Mangerlapatate) #jabes19</t>
  </si>
  <si>
    <t>https://pbs.twimg.com/media/D7pDJQkXoAA3BKP.jpg</t>
  </si>
  <si>
    <t>Intervention de @MarianneGiloux, @MrxThesesABES et Marie-Pierre Roux aux #jabes19 sur les premières actions et réalisations dans le cadre du projet d'établissement.</t>
  </si>
  <si>
    <t>An 1 du PE: refonder sys de gestion des métadonnées pr davantage d'échanges et de services, avec des consolidations (ISTEX, signalement des ressources continues dans le Sudoc, collections de @GallicaBnF avec un ISSN désormais signalées) #jabes19</t>
  </si>
  <si>
    <t>Si ça ne tweete pas beaucoup, c'est parce que tout le monde boit les paroles de @MarianneGiloux actus riches de l'#jabes19</t>
  </si>
  <si>
    <t>#jabes19 Discours d'ouverture de @Daymonin Un gâteau d'anniversaire 🎂, des chiffres 🔢, un bingo d'acronymes 🎟️, un projet 📑</t>
  </si>
  <si>
    <t>https://pbs.twimg.com/media/D7pCkKeWwAA4qkB.jpg</t>
  </si>
  <si>
    <t>Et si vous ne savez pas ce que fait le service Autorités &amp; référentiels, venez cet après-midi à la session parallèle La Grande Aventure Autorités : tout est super génial® ! 2/2 #jabes19 RT @Agrume_i: Il ne manque pas grand-chose pour relancer cette machine des immersions. Je lance une bouteille à la mer pour ce qui me concerne : le service Autorités &amp;amp; Référentiels de l'ABES vous attend les bras ouverts 1/2 #jabes19</t>
  </si>
  <si>
    <t>https://twitter.com/Agrume_i/status/1133289390674010112
https://twitter.com/iladpo/status/1133287705314582529</t>
  </si>
  <si>
    <t>⁦⁦@Daymonin⁩ présente le projet d'établissement 2018-2022 de l'⁦@com_abes⁩ autour de 3 axes aux #jabes19.</t>
  </si>
  <si>
    <t>https://pbs.twimg.com/media/D7pAxhPXYAE3HYx.jpg</t>
  </si>
  <si>
    <t>Il ne manque pas grand-chose pour relancer cette machine des immersions. Je lance une bouteille à la mer pour ce qui me concerne : le service Autorités &amp; Référentiels de l'ABES vous attend les bras ouverts 1/2 #jabes19 RT @iladpo: Les premières immersions aux actus 2014 #jabesoff coucou @gmcs2 et @nico_AsLi 😉</t>
  </si>
  <si>
    <t>https://twitter.com/iladpo/status/1133287705314582529</t>
  </si>
  <si>
    <t>https://pbs.twimg.com/media/D7o_KHHWsAEKFKV.png</t>
  </si>
  <si>
    <t>Les enjeux présentés dans le projet d'établissement de l'@com_abes #jabes19</t>
  </si>
  <si>
    <t>https://pbs.twimg.com/media/D7pAWXMW0AEHiZ5.jpg</t>
  </si>
  <si>
    <t>#jabes19 projet 2018_2022 abes</t>
  </si>
  <si>
    <t>https://pbs.twimg.com/media/D7pAN-mWwAAVqlm.jpg</t>
  </si>
  <si>
    <t>"Attribuer des identifiants à tout ce qui bouge ou non, c'est facile, le plus dur, c'est de les rendre pérennes, de la meilleure qualité possible, et de pouvoir les aligner entre eux." @Daymonin aux #jabes19.</t>
  </si>
  <si>
    <t>Le plus difficile, c'est d'avoir des identifiants pérennes, des données de qualité et des données liées cohérentes, dans une stratégie d'alignement. C'est le travail des bibliothèques, de @com_abes et de @laBnF #jabes19</t>
  </si>
  <si>
    <t>La Transition bibliographique : autant une évolution des formats qu'une politique de la donnée. Intervention de @Daymonin aux #jabes19.</t>
  </si>
  <si>
    <t>⁦@Daymonin⁩ dresse aux #jabes19 le portrait de l'⁦@com_abes⁩ et de ses réseaux à l'occasion des 25 ans de l'agence.</t>
  </si>
  <si>
    <t>https://pbs.twimg.com/media/D7o-weqVsAAyXaJ.jpg</t>
  </si>
  <si>
    <t>4 000 000 d'autorités... #jabes19</t>
  </si>
  <si>
    <t>L'@com_abes fêtera ses 25 ans le 24/10/2019 #jabes19</t>
  </si>
  <si>
    <t>https://pbs.twimg.com/media/D7o-JuQX4AA7TRG.jpg</t>
  </si>
  <si>
    <t>Intervention de @Daymonin aux #jabes19. Retour sur ce qui a présidé à la création de l'@com_abes. L'institution est un exemple de logique de réseau réussie.</t>
  </si>
  <si>
    <t>MJ</t>
  </si>
  <si>
    <t>Aux #jabes19, on me dit que le département Publications et #OpenAccess de la @BUSorbonne_Univ s’est glissé dans le propos inaugural de @marindacos... Super contente 😊</t>
  </si>
  <si>
    <t>https://pbs.twimg.com/media/D7o9732WsAEiMMB.jpg</t>
  </si>
  <si>
    <t>http://www.linkedin.com/in/marie-garambois</t>
  </si>
  <si>
    <t>David Aymonin @Daymonin rougit de plaisir pour tous les bons mots déjà prononcés ce matin par @marindacos et @tunguska69 #jabes19</t>
  </si>
  <si>
    <t>David Aymonin (@Daymonin) poursuit l'ouverture des #jabes19 en présentant le plan stratégique de l' @com_abes pour les années 2018-2022</t>
  </si>
  <si>
    <t>Marc Martinez rappelle l’impatience des établissements pour une adhésion nationale à ORCID | #jabes19</t>
  </si>
  <si>
    <t>Les BU ne donneront leur plein rendement qu'avec une agence occupant une place pleine et entière dans l'écosystème de la SO évoqué par @marindacos #jabes19</t>
  </si>
  <si>
    <t>Martinez rappelle que la #scienceouverte est au coeur des infrastructures de recherche que sont les BU. #jabes19 (le tout en citant Trotsky...)</t>
  </si>
  <si>
    <t>"Si vous ne vous intéressez pas à la science ouverte, la science ouverte s'intéressera à vous." @tunguska69 pour l'@ADBU_Officiel, intervention aux #jabes19.</t>
  </si>
  <si>
    <t>#ABEStour #jabes19 à suivre...</t>
  </si>
  <si>
    <t>https://fil.abes.fr/2019/04/11/des-nouvelles-de-labes-tour/</t>
  </si>
  <si>
    <t>#jabes19 Notes sur l'intervention d'ouverture de @marindacos sur la science ouverte 1/2</t>
  </si>
  <si>
    <t>https://pbs.twimg.com/media/D7o8KfGX4AEkRmu.jpg</t>
  </si>
  <si>
    <t>Marc Martinez rappelle les premières étapes de l'ABESTour :  , annonce qu'il y aura d'autres étapes et suggère de l'étendre aux services documentaires dans les organismes de recherche et dans les plateformes | #jabes19</t>
  </si>
  <si>
    <t>https://adbu.fr/tag/abes-tour/</t>
  </si>
  <si>
    <t>Signalement doit ê une question stratégique au cœur de la politique des établissements. S'ancre ds la notion de co-construction prônée par l'Abes dans ses outils et services. Il apparaît nécessaire de remettre à plat les différentes contributions possibles du réseau #jabes19</t>
  </si>
  <si>
    <t>Marc Martinez a lu le projet d’établissement de l'ABES :  et souligne le principe de co-construction avec les réseaux | #jabes19</t>
  </si>
  <si>
    <t>http://www.abes.fr/Media/Fichiers/Footer/Projet-d-etablissement/Projet-Etablissement-2018-2022</t>
  </si>
  <si>
    <t>Intervention de @tunguska69 pour l'@ADBU_Officiel aux #jabes19. Le #signalement doit être saisi dans toute sa dimension stratégique au coeur de la politique des établissements. Ce n'est pas qu'une préoccupation technique.</t>
  </si>
  <si>
    <t>#jabes19 Marc Martinez @ADBU_Officiel :"L’Abes gère pour nous collectivement un véritable trésor : les métadonnées".</t>
  </si>
  <si>
    <t>Ensuite les outils : rôle de l'@com_abes est d'accompagner les reinformatisations notamment via la question des données. Danger est de laisser le contrôle de celles-ci par des prestataires. Par ailleurs un plan d'évolution du Sudoc serait très bien accueilli #jabes19</t>
  </si>
  <si>
    <t>Marc Martinez dresse le portrait de ce que devrait être le cœur du réacteur de l'ABES, l'outil de production du Sudoc | #jabes19</t>
  </si>
  <si>
    <t>Marc Martinez : "Les autorités ça n'est pas ennuyeux, c'est essentiel" 👍👍👍👍👍👏👏👏 #jabes19</t>
  </si>
  <si>
    <t>Quelles attentes? D'abord les métadonnées: @com_abes gère un véritable trésor en tant qu'agence nationale. Il faut continuer à mieux valoriser ce trésor et à le faire évoluer notamment en maintenant l'effort sur le signalement des ressources électroniques #jabes19</t>
  </si>
  <si>
    <t>Marc Martinez, président de l'ADBU @tunguska69 rappelle que l'ABES gère pour les établissements le trésor des métadonnées de l'ESR | #jabes19</t>
  </si>
  <si>
    <t>Lao-Pseu do Nîmes</t>
  </si>
  <si>
    <t>Si vous voulez suivre les #jabes19, c'est par ici avec @NDiayeNola !!! RT @NDiayeNola: Les #jabes19 c'est parti, avec une ouverture par @marindacos!</t>
  </si>
  <si>
    <t>https://twitter.com/NDiayeNola/status/1133277642755584000</t>
  </si>
  <si>
    <t>https://pbs.twimg.com/media/D7o1NMwX4AE9_aV.jpg</t>
  </si>
  <si>
    <t>Marc Martinez (@tunguska69) président @ADBU_Officiel évoque la relation étroite et régulière de l'association avec @com_abes. #jabes19</t>
  </si>
  <si>
    <t>Hommage de @marindacos à Raymond Bérard qui avait initié l'idée d'immersion. Il faut poursuivre dans cette voie, se rencontrer, se connaître, travailler ensemble dans ce même objectif de #ScienceOuverte #jabes19</t>
  </si>
  <si>
    <t>⁦@marindacos⁩ conclut son intervention inaugurale aux #jabes19 par un #hommage à Raymond Bérard.</t>
  </si>
  <si>
    <t>https://pbs.twimg.com/media/D7o5qaxXsAEAXDe.jpg</t>
  </si>
  <si>
    <t>Marin Dacos rend hommage à Raymond Bérard, directeur de l'ABES entre 2006 et 2013, et cite la politique d'immersion (un agent ABES part une ou semaine dans un établissement / un agent d'un établissement vient une ou deux semaines à l'ABES | #jabes19</t>
  </si>
  <si>
    <t>Séquence émotion en conclusion de la séance introductive des #jabes19 par @marindacos</t>
  </si>
  <si>
    <t>https://pbs.twimg.com/media/D7o5kARW4AA6rbg.jpg</t>
  </si>
  <si>
    <t>#jabes19 @marindacos souligne le besoin d’intelligence organisationnelle. Possibilité pour les bibliothèques de s’inscrire dans cet écosystème de la science ouverte. Ampleur de la tâche immense, besoin de nouvelles compétences, de nouveaux métiers. Travailler ensemble !</t>
  </si>
  <si>
    <t>.@marindacos cite bcp d'exemple de transition vers l'accès ouvert. Notamment la pépinière de revue de Lyon3. Les liens IST, édition, bib.... #jabes19</t>
  </si>
  <si>
    <t>Conclusion : s'inscrire dans un écosystème, travailler à des nouvelles alliances. Un travail décennal a été annoncé à la Ministre | Marin Dacos | #jabes19</t>
  </si>
  <si>
    <t>Plus que jamais, besoin d'articuler les bibliothèques universitaires avec le reste de l'ESRI: on doit s'aventurer sur des territoires moins connus, complémentaires et non concurrentiels #jabes19</t>
  </si>
  <si>
    <t>Marin Dacos cite  | #jabes19 : CasuHAL, open access des thèses de France, pépinière de revues de Lyon 3</t>
  </si>
  <si>
    <t>http://www.abes.fr/Publications-Evenements/Arabesques/Arabesques-n-93</t>
  </si>
  <si>
    <t>Rappel hashtag #jabes19 et accès wifi</t>
  </si>
  <si>
    <t>https://pbs.twimg.com/media/D7o4RpnXoAEzIPw.jpg</t>
  </si>
  <si>
    <t>Ivor Morgan</t>
  </si>
  <si>
    <t>Rendez-nous visite aux #jabes19 à Montpellier et découvrez le rôle central de votre bibliothèque, au cœur de l’enseignement, de l’apprentissage et de la recherche</t>
  </si>
  <si>
    <t>http://bit.ly/2JuW0rd</t>
  </si>
  <si>
    <t>https://pbs.twimg.com/media/D7osThRWwAEhW4z.png</t>
  </si>
  <si>
    <t>http://exlibrisgroup.com</t>
  </si>
  <si>
    <t>Comité pour la science ouverte CoSo : le CoSo ne s'est pas refermé sur les métiers des bibliothèques et de la doc. Pas de sur-représentation des organismes de recherche vs les universités. Bonne représentation des STM par rapport au SHS | Marin Dacos | #jabes19</t>
  </si>
  <si>
    <t>Baromètre (français) pour la science ouverte : sera présenté en session plénière demain après-midi et fait l'objet d'un poste ce soir | #jabes19</t>
  </si>
  <si>
    <t>Baromètre pour la science ouverte : il en existe un pour la France ; un autre à l'échelle européenne. Des convergences et quelques divergences dans les chiffres | Marin Dacos | #jabes19</t>
  </si>
  <si>
    <t>Intervention inaugurale de @marindacos aux #jabes19. 41% des publications françaises en #openaccess (2014-2017).</t>
  </si>
  <si>
    <t>https://pbs.twimg.com/media/D7o3PCgWsAAH0p1.jpg</t>
  </si>
  <si>
    <t>Ci-après, les résultats par domaine. On ne peut imposer à tous les corps de recherche un seul modèle et le baromètre permet de le constater #jabes19</t>
  </si>
  <si>
    <t>https://pbs.twimg.com/media/D7o2-s7WkAUzUGg.jpg</t>
  </si>
  <si>
    <t>Le plan national pour la science ouverte souhaite peser sur le plan S pour le coloriser : gold mais aussi green | Marin Dacos | #jabes19</t>
  </si>
  <si>
    <t>Science ouverte en France, où en est-on? Essentiel de mesurer car résultats varient selon méthodes utilisées. Partager les données permettrait de préciser et de faire converger les différentes estimations #jabes19</t>
  </si>
  <si>
    <t>https://pbs.twimg.com/media/D7o2m-iXkAALVtK.jpg</t>
  </si>
  <si>
    <t>Plan pour la science ouverte : l'ANR anime un réseau avec l'INCA, l'ANSES, l'ANRS... =&gt; dimension interministérielle du plan | Marin Dacos | #jabes19</t>
  </si>
  <si>
    <t>Comité pour la science ouverte</t>
  </si>
  <si>
    <t>les #jabes19 , c'est parti ! En direct sur</t>
  </si>
  <si>
    <t>https://vimeo.com/event/6962/videos/338694190</t>
  </si>
  <si>
    <t>https://www.ouvrirlascience.fr/</t>
  </si>
  <si>
    <t>Brepols Publishers</t>
  </si>
  <si>
    <t>Nous participons aux Journées @com_abes (Agence Bibliographique de l'Enseignement Supérieur)  #jabes19</t>
  </si>
  <si>
    <t>https://about.brepolis.net/</t>
  </si>
  <si>
    <t>https://pbs.twimg.com/media/D7o0trOW4AAgE3G.jpg</t>
  </si>
  <si>
    <t>http://www.brepols.net</t>
  </si>
  <si>
    <t>Les #jabes19 c'est parti, avec une ouverture par @marindacos!</t>
  </si>
  <si>
    <t>Si vous voulez avoir des infos sur les Red Sox, suivez @jabes2019. Pour le reste, suivez #jabes19</t>
  </si>
  <si>
    <t>En attendant les #jabes19</t>
  </si>
  <si>
    <t>https://pbs.twimg.com/media/D7oyZFGW0AA6v7h.jpg</t>
  </si>
  <si>
    <t>ExLibrisEurope</t>
  </si>
  <si>
    <t>http://www.exlibrisgroup.com</t>
  </si>
  <si>
    <t>#jabes19 Pour suivre les sessions se déroulant en salle Pasteur - en streaming /direct - à partir de 9h30 :</t>
  </si>
  <si>
    <t>https://vimeo.com/event/6962/</t>
  </si>
  <si>
    <t>#jabes19 L'accueil est en place !</t>
  </si>
  <si>
    <t>https://pbs.twimg.com/media/D7omiZCWsAA4pcT.jpg</t>
  </si>
  <si>
    <t>Les BU de Bordeaux Montaigne</t>
  </si>
  <si>
    <t>🤓 Vous vous intéressez au monde des #BU, de l'#IST (Information Scientifique et Technique) et de la #documentation ⁉️ 📺 Suivez les journées @com_abes (28-29 mai) en ligne et en direct ➡️  🗓️ Programme complet des #jabes19 ➡️</t>
  </si>
  <si>
    <t>https://vimeo.com/event/6962
http://www.abes.fr/Media/Fichiers/Footer/Journees-ABES/2019/Jabes_2019_programme</t>
  </si>
  <si>
    <t>https://pbs.twimg.com/media/D7ohl_gX4AAY2x5.jpg</t>
  </si>
  <si>
    <t>http://ubxm.fr/bu</t>
  </si>
  <si>
    <t>Laurent/STRN</t>
  </si>
  <si>
    <t>Présentement... #jabes19</t>
  </si>
  <si>
    <t>https://youtu.be/XeU9ow8lSHk</t>
  </si>
  <si>
    <t>http://www.souterraine.biz</t>
  </si>
  <si>
    <t>Les #jabes19 commencent très bien #jabesoff</t>
  </si>
  <si>
    <t>https://pbs.twimg.com/media/D7mBum0WkAAW7lq.jpg</t>
  </si>
  <si>
    <t>#jabes19 😊😋🤗 🤸🌞📚</t>
  </si>
  <si>
    <t>https://pbs.twimg.com/media/D7l30oeX4AAaom-.jpg</t>
  </si>
  <si>
    <t>ISTEX_Platform</t>
  </si>
  <si>
    <t>Retrouver l'#INIST_CNRS au #jabes19 du 28 au 29 mai au Corum – Palais des congrès de Montpellier! L’Inist aux journées abes 2019  via @inist_cnrs</t>
  </si>
  <si>
    <t>https://www.inist.fr/nos-actualites/inist-jabes2019/</t>
  </si>
  <si>
    <t>https://www.istex.fr</t>
  </si>
  <si>
    <t>Nous sommes ravis de participer demain aux #jabes19 à Montpellier</t>
  </si>
  <si>
    <t>https://pbs.twimg.com/media/D7lQ6UkWkAARKvb.png</t>
  </si>
  <si>
    <t>#jabes19 à suivre en direct, cf. ci-dessous. RT @iladpo: Les sessions des #jabes19 qui se dérouleront dans l'Amphithéâtre Pasteur seront retransmises en direct :  #jabes19 28 &amp; 29 mai au Corum Montpellier :</t>
  </si>
  <si>
    <t>https://twitter.com/iladpo/status/1131482571613921280
https://vimeo.com/event/6962
http://abes.fr/Publications-Evenements/Journees-ABES/Journees-ABES-28-29-mai-2019</t>
  </si>
  <si>
    <t>#CollexPersée depuis le TGV aussi, et en direction de l'@com_abes ! A demain donc, pour les #jabes19 au programme très fourni :  ! RT @INIST_CNRS: En route pour les #jabes19 avec 2 posters ; 1 forum; 1 démo  avec @inist_cnrs et @com_abes</t>
  </si>
  <si>
    <t>http://www.abes.fr/Publications-Evenements/Journees-ABES/Journees-ABES-28-29-mai-2019
https://twitter.com/INIST_CNRS/status/1132949715950219266
https://www.inist.fr/nos-actualites/inist-jabes2019/</t>
  </si>
  <si>
    <t>pic.twitter.com/NdpHtWUXdu</t>
  </si>
  <si>
    <t>BU de l'UVSQ</t>
  </si>
  <si>
    <t>Les Journées Abes #jabes19 demain c'est 1 beau programme, 1 discours d'ouverture "Le réseau des bibliothèques de l’ESR au cœur de la Science ouverte", la possibilité de suivre en ligne  et 500 inscrits dont vos bibliothécaires @BIBuvsq! @UVSQ_Research @uvsq RT @com_abes:</t>
  </si>
  <si>
    <t>http://bit.ly/2X6Xg6t
https://twitter.com/com_abes/status/1132928807575465985
https://fil.abes.fr/2019/05/27/suivez-les-journees-abes-en-direct</t>
  </si>
  <si>
    <t>http://www.bib.uvsq.fr</t>
  </si>
  <si>
    <t>La Doc du Crenau</t>
  </si>
  <si>
    <t>#jabes19 "Science ouverte et co-construction" 28 29 mai #openscience #bibliotheque #enseignementSup RT @ADBU_Officiel: Les Journées Abes 2019 comme si vous y étiez (ou presque!!!) v/ @com_abes</t>
  </si>
  <si>
    <t>https://twitter.com/ADBU_Officiel/status/1132949577324273666
https://buff.ly/2XabfIz</t>
  </si>
  <si>
    <t>https://pbs.twimg.com/media/D7kLotgXoAAPFww.jpg</t>
  </si>
  <si>
    <t>http://aau.archi.fr/crenau/ressources-documentaires/</t>
  </si>
  <si>
    <t>En route pour les #jabes19 avec 2 posters ; 1 forum; 1 démo  avec @inist_cnrs et @com_abes</t>
  </si>
  <si>
    <t>[Actu]⌚️J-1 Retrouvez @BibCnrs et notre collègue Laurence Grand, coordinatrice BibCnrs, aux #jabes19. RDV mardi 28 mai à 17h30 au salon professionnel autour du poster «BibCnrs &amp; démarche UX : l’utilisateur au coeur de nos préoccupations» 🖇️</t>
  </si>
  <si>
    <t>http://www.abes.fr/Publications-Evenements/Journees-ABES/Journees-ABES-28-29-mai-2019</t>
  </si>
  <si>
    <t>Les Journées Abes 2019 comme si vous y étiez (ou presque) :  #jabes19 RT @Daymonin: @iladpo @com_abes En mondiovision, Technicolor et cinémascope</t>
  </si>
  <si>
    <t>https://fil.abes.fr/2019/05/27/suivez-les-journees-abes-en-direct/
https://twitter.com/Daymonin/status/1132727776665047040</t>
  </si>
  <si>
    <t>pic.twitter.com/f2kvsi6ys6</t>
  </si>
  <si>
    <t>Nous sommes impatients de participer aux #jabes19 à Montpellier la semaine prochaine !</t>
  </si>
  <si>
    <t>https://pbs.twimg.com/media/D7jU7AGW4AAlXf1.png</t>
  </si>
  <si>
    <t>📣 #jabes19 Forum « Comment et pourquoi mettre en place un archivage pérenne ? » par F. Zerari, N. Pastor Martinez cc @BULyon1 🔔 RDV le 29 mai au Café Biblio</t>
  </si>
  <si>
    <t>https://bit.ly/2W5r171</t>
  </si>
  <si>
    <t>https://pbs.twimg.com/media/D6sKuwhW4AAxtW_.jpg</t>
  </si>
  <si>
    <t>📣 #jabes19 Démo «  : nouvelle interface de visualisation et de correction des liens biblios-autorités personnes physiques » par A. Le Provost cc @com_abes 🔔 RDV le 29 mai au Café Biblio</t>
  </si>
  <si>
    <t>http://paprika.idref.fr
https://bit.ly/2W5r171</t>
  </si>
  <si>
    <t>https://pbs.twimg.com/media/D6sKl-hWsAEArdG.jpg</t>
  </si>
  <si>
    <t>📣 #jabes19 @com_abes remercie ses sponsors pour leur soutien aux Journées Abes, cc @ACCUCOMS @Brepols @Cairninfo @Cyberlibris @EBSCO @EDPSciences @F1000 @IOPPublishing @ProgiloneSAS @SAGE_News @SpringerNature @WileyOpen @DeGruyterOA @ExLibrisEurope @OCLC_FR @ProQuest</t>
  </si>
  <si>
    <t>https://pbs.twimg.com/media/D7UgNN_XsAAxGVq.jpg</t>
  </si>
  <si>
    <t>📣 #jabes19 Poster « EzlibrAPI : plateforme d’outils bibliographiques », par F. Mestelan cc @LibraryOnLine_ 🔔 RDV le 28 mai au Salon Professionnel</t>
  </si>
  <si>
    <t>https://pbs.twimg.com/media/D6sKSWnW4AIY4NI.jpg</t>
  </si>
  <si>
    <t>📣 #jabes19 Forum « Favoriser la qualité éditoriale des revues scientifiques » par A. Thomas, F. Gouzi, JL de Ochandiano cc @MSHDijon @bibUT2J @BULyon3 🔔 RDV le 29 mai au Café Biblio</t>
  </si>
  <si>
    <t>https://pbs.twimg.com/media/D6sKASWWsAEAmJT.jpg</t>
  </si>
  <si>
    <t>📣 #jabes19 Démo « PCP2RCR, un webservice au service des Plans de Conservation Partagée » par J. Mistral et T. Michaux cc @com_abes 🔔 RDV le 29 mai au Café Biblio</t>
  </si>
  <si>
    <t>https://pbs.twimg.com/media/D6sJ3ZhW0AE0_2_.jpg</t>
  </si>
  <si>
    <t>Les sessions des #jabes19 qui se dérouleront dans l'Amphithéâtre Pasteur seront retransmises en direct :  #jabes19 28 &amp; 29 mai au Corum Montpellier :</t>
  </si>
  <si>
    <t>https://vimeo.com/event/6962
http://abes.fr/Publications-Evenements/Journees-ABES/Journees-ABES-28-29-mai-2019</t>
  </si>
  <si>
    <t>📣 #jabes19 Poster « Innover en dialoguant : un ERMS au service des portails BibCNRS », par C. Fournier cc @INIST_CNRS 🔔 RDV le 28 mai au Salon Professionnel</t>
  </si>
  <si>
    <t>https://pbs.twimg.com/media/D6sJrbeXYAE4HBJ.jpg</t>
  </si>
  <si>
    <t>Parlons #UX au café biblio des #jabes19, venez nous retrouver dans une semaine à Montpellier avec @cecifabry et Laurence Grand RT @com_abes: 📣 #jabes19 Forum « L’utilisateur au cœur des projets à l’INIST : parlons UX ! » par L. Grand, C. Fabry cc @INIST_CNRS 🔔 RDV le 29 mai au Café Biblio</t>
  </si>
  <si>
    <t>https://twitter.com/com_abes/status/1131213129658933253
https://bit.ly/2W5r171</t>
  </si>
  <si>
    <t>https://pbs.twimg.com/media/D6sJcxQXsAA_x5n.jpg</t>
  </si>
  <si>
    <t>📣 #jabes19 Forum « L’utilisateur au cœur des projets à l’INIST : parlons UX ! » par L. Grand, C. Fabry cc @INIST_CNRS 🔔 RDV le 29 mai au Café Biblio</t>
  </si>
  <si>
    <t>📣 #jabes19 Démo « SyGAL ou la gestion dématérialisée de la soutenance de thèse de doctorat » par N. Boileau et J.Masson cc @BibUnicaen 🔔 RDV le 29 mai au Café Biblio</t>
  </si>
  <si>
    <t>https://pbs.twimg.com/media/D6sJGLIXYAAdfOd.jpg</t>
  </si>
  <si>
    <t>BibliothèqueMazarine</t>
  </si>
  <si>
    <t>Des démos de la toute nouvelle Bibliographie des #mazarinades [BM] sont programmées aux #jabes19 le 28.05 à Montpellier (), ainsi qu'au Symposium #Koha le 18.06 à @UnivRennes_2 ()</t>
  </si>
  <si>
    <t>http://www.abes.fr/Publications-Evenements/Journees-ABES/Journees-ABES-28-29-mai-2019
http://koha-fr.org/symposium-2019/</t>
  </si>
  <si>
    <t>https://pbs.twimg.com/media/D7KSwiiXsAEIzy7.jpg</t>
  </si>
  <si>
    <t>http://www.bibliotheque-mazarine.fr</t>
  </si>
  <si>
    <t>Retrouvez l’Inist aux #jabes19 dans une semaine autour du poster @BibCnrs et démarche Ux. RT @com_abes: 📣 #jabes19 Poster « BibCnrs &amp; démarche UX : l’utilisateur au cœur de nos préoccupations », par L. Grand cc @INIST_CNRS 🔔 RDV le 28 mai au Salon Professionnel</t>
  </si>
  <si>
    <t>https://twitter.com/com_abes/status/1131092329962430466
https://bit.ly/2W5r171</t>
  </si>
  <si>
    <t>https://pbs.twimg.com/media/D6sI59aXsAAiETs.jpg</t>
  </si>
  <si>
    <t>📣 #jabes19 Poster « BibCnrs &amp; démarche UX : l’utilisateur au cœur de nos préoccupations », par L. Grand cc @INIST_CNRS 🔔 RDV le 28 mai au Salon Professionnel</t>
  </si>
  <si>
    <t>lpl</t>
  </si>
  <si>
    <t>Rendez-vous aux #jabes19 pour une démo RT @BibMazarine: Nouvelle ressource : voici la Bibliographie des Mazarinades [BM]</t>
  </si>
  <si>
    <t>https://twitter.com/BibMazarine/status/1130742006530154496
https://www.bibliotheque-mazarine.fr/fr/evenements/actualites/bibliographie-des-mazarinades-bm</t>
  </si>
  <si>
    <t>https://pbs.twimg.com/media/D7EzymRXoAA4EBl.jpg</t>
  </si>
  <si>
    <t>📣 #jabes19 Forum « Au fait, la qualité, c’est quoi ? Echanges autour de la qualité des données et des catalogues dans un monde en pleine mutation » par S. Arneau, T. Kichner cc @bup7 🔔 RDV le 29 mai au Café Biblio</t>
  </si>
  <si>
    <t>https://pbs.twimg.com/media/D6sIm5lWwAA_738.jpg</t>
  </si>
  <si>
    <t>ACCUCOMS</t>
  </si>
  <si>
    <t>We will be attending #Jabes19 on the 28th-29th of May, in Montpellier's Corum, France. Learn about these publishers and more:</t>
  </si>
  <si>
    <t>https://zurl.co/LRFE</t>
  </si>
  <si>
    <t>https://pbs.twimg.com/media/D7GJ8tUUIAAc3XS.png</t>
  </si>
  <si>
    <t>http://www.accucoms.com</t>
  </si>
  <si>
    <t>📣 #jabes19 Démo « EzlibrAPI : plateforme d’outils bibliographiques » par F. Mestelan cc @LibraryOnLine_ 🔔 RDV le 29 mai au Café Biblio</t>
  </si>
  <si>
    <t>https://pbs.twimg.com/media/D6sIcIZW4AAOIky.jpg</t>
  </si>
  <si>
    <t>The countdown begins!⏲️ Chris from our sales team will be at the Montpellier Corum for the annual Journees ABES 2019 at the end of May. Don't forget to head over to our stand and say hello! @com_abes #jabes19</t>
  </si>
  <si>
    <t>https://pbs.twimg.com/media/D7FPoyMW4AAhBxt.jpg</t>
  </si>
  <si>
    <t>📣 #jabes19 Poster « Enquête sur les usages de la bibliothèque numérique à Paris 2 Panthéon-Assas», par M.Le Mer cc @buAssas 🔔 RDV le 28 mai au Salon Professionnel</t>
  </si>
  <si>
    <t>https://pbs.twimg.com/media/D6sIOxxXkAAOvJD.jpg</t>
  </si>
  <si>
    <t>📣 #jabes19 Forum « Multiplicité des moyens d’accès aux ressources électroniques » par R. Pierrot, L. Lhuillier, T. Porquet cc @com_abes @univamu @Couperin_consor 🔔 RDV le 29 mai au Café Biblio</t>
  </si>
  <si>
    <t>https://pbs.twimg.com/media/D4_o9vwWkAEwXqZ.jpg</t>
  </si>
  <si>
    <t>📣 #jabes19 Démo « Vers une nouvelle version de l’application ScanR » par E. Weisenburger cc @sup_recherche 🔔 RDV le 29 mai au Café Biblio</t>
  </si>
  <si>
    <t>https://pbs.twimg.com/media/D4_ovzxWwAA90IK.jpg</t>
  </si>
  <si>
    <t>📣 #jabes19 Poster « LAMA : une extension pour l’accès en 1 clic aux ressources de la bibliothèque », par L. Lhuillier cc @univamu 🔔 RDV le 28 mai au Salon Professionnel</t>
  </si>
  <si>
    <t>https://pbs.twimg.com/media/D4_oBlFXoAAE8Dq.jpg</t>
  </si>
  <si>
    <t>📣 #jabes19 Démo « Conditor : vers un référencement national de la production scientifique de l’ESR » par V. Bonvallot, R. Méja cc @INIST_CNRS 🔔 RDV le 29 mai au Café Biblio</t>
  </si>
  <si>
    <t>https://pbs.twimg.com/media/D4_mhlCXsAAr1B7.jpg</t>
  </si>
  <si>
    <t>📣 #jabes19 Poster « Construire un Baromètre de la science ouverte », par E. Jeangirard cc @sup_recherche 🔔 RDV le 28 mai au Salon Professionnel</t>
  </si>
  <si>
    <t>https://pbs.twimg.com/media/D4_mVAnWAAIMQKq.jpg</t>
  </si>
  <si>
    <t>📣 #jabes19 Démo « Des podcasts dans vos catalogues ! » par @YvesTomic cc @BU_DAUPHINE 🔔 RDV le 29 mai au Café Biblio</t>
  </si>
  <si>
    <t>https://pbs.twimg.com/media/D4_lLKKW0AABTLV.jpg</t>
  </si>
  <si>
    <t>📣 #jabes19 Poster « BiblioTouch, explorer les collections et laissez-vous surprendre par vos découvertes », par D. Merrien cc @enssib 🔔 RDV le 28 mai au Salon Professionnel</t>
  </si>
  <si>
    <t>https://pbs.twimg.com/media/D4_k9CaWsAAexTL.jpg</t>
  </si>
  <si>
    <t>#jabes19 Les affiches sont arrivées !</t>
  </si>
  <si>
    <t>https://pbs.twimg.com/media/D6rBeV2WsAA6vou.jpg</t>
  </si>
  <si>
    <t>📣 #jabes19 Démo « BiblioTouch, explorer les collections », par D. Merrien cc @enssib 🔔 RDV le 29 mai au Café Biblio</t>
  </si>
  <si>
    <t>https://pbs.twimg.com/media/D46q6zgXkAA6IkY.jpg</t>
  </si>
  <si>
    <t>📣 #jabes19 Poster « Plateforme ISTEX : contenus et services associés», par M. Ragot, M. Roux cc DIST @CNRS 🔔 RDV le 28 mai au Salon Professionnel</t>
  </si>
  <si>
    <t>https://pbs.twimg.com/media/D46qXzAW0AEZ89v.jpg</t>
  </si>
  <si>
    <t>📣 #jabes19 Démo « Le signalement des revues de l’ENTPE avec Mir@abel », par B. Teissier, H. Vuidel cc @http2infodoc @entpe @mirabel_revues 🔔 RDV le 29 mai au Café Biblio</t>
  </si>
  <si>
    <t>https://pbs.twimg.com/media/D46qJ6HWsAE7Jyn.jpg</t>
  </si>
  <si>
    <t>📣 #jabes19 Poster « Services à la recherche en bibliothèque», par MM. Géroudet cc @ADBU_Officiel 🔔 RDV le 28 mai au Salon Professionnel</t>
  </si>
  <si>
    <t>https://pbs.twimg.com/media/D46poAHW4AAR9Rp.jpg</t>
  </si>
  <si>
    <t>📣 #jabes19 Démo « METOPES – Méthodes et outils pour l’édition structurée », par D. Roux et E. Cannet cc @Universite_Caen 🔔 RDV le 29 mai au Café Biblio</t>
  </si>
  <si>
    <t>https://pbs.twimg.com/media/D46a_7WWwAAQeBc.jpg</t>
  </si>
  <si>
    <t>Nous serons 4 du groupe Formation #Transitionbibliographique pour accompagner le poster et nous avons hâte de vous le présenter ! #jabes19 RT @com_abes: 📣 #jabes19 Poster « Devenez formateurs Transition bibliographique», par le groupe Formation du programme Transition bibliographique, cc @com_abes , @laBnF 🔔 RDV le 28 mai au Salon Professionnel</t>
  </si>
  <si>
    <t>https://twitter.com/com_abes/status/1127857260791681024
https://bit.ly/2W5r171</t>
  </si>
  <si>
    <t>https://pbs.twimg.com/media/D46cubfXoAA-gnI.jpg</t>
  </si>
  <si>
    <t>📣 #jabes19 Poster « Devenez formateurs Transition bibliographique», par le groupe Formation du programme Transition bibliographique, cc @com_abes , @laBnF 🔔 RDV le 28 mai au Salon Professionnel</t>
  </si>
  <si>
    <t>test #jabes19</t>
  </si>
  <si>
    <t>La bibliothèque au cœur de l’enseignement, de l’apprentissage et de la recherche – Venez nous voir aux #jabes19</t>
  </si>
  <si>
    <t>https://pbs.twimg.com/media/D4LP9R2WkAA0mzn.png</t>
  </si>
  <si>
    <t>📣 À LIRE ! L'actu des réseaux n° 46 - AVRIL 2019  #SignalementCollEX #CurationDonnéesAutorité #FactureCalames #StatistiquesSudocPourDirecteurs #Translittération #FactureSudoc #SignalementEbooksStradaLex #FacturationSupeb #JCR19 #JABES19</t>
  </si>
  <si>
    <t>https://bit.ly/2Il1frp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</si>
</sst>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m/d/yyyy"/>
  </numFmts>
  <fonts count="5">
    <font>
      <sz val="11"/>
      <color theme="1"/>
      <name val="Calibri"/>
      <family val="2"/>
      <scheme val="minor"/>
    </font>
    <font>
      <sz val="9"/>
      <color rgb="FFFFFFFF"/>
      <name val="Droid Sans"/>
    </font>
    <font>
      <sz val="8"/>
      <color rgb="FFFFFFFF"/>
      <name val="Droid Sans"/>
    </font>
    <font>
      <sz val="8"/>
      <name val="Droid Sans"/>
    </font>
    <font>
      <u/>
      <sz val="8"/>
      <color rgb="FF0000FF"/>
      <name val="Droid Sans"/>
    </font>
  </fonts>
  <fills count="4">
    <fill>
      <patternFill patternType="none"/>
    </fill>
    <fill>
      <patternFill patternType="gray125"/>
    </fill>
    <fill>
      <patternFill patternType="solid">
        <fgColor rgb="FF1155CC"/>
        <bgColor rgb="FF1155CC"/>
      </patternFill>
    </fill>
    <fill>
      <patternFill patternType="solid">
        <fgColor rgb="FF4A86E8"/>
        <bgColor rgb="FF4A86E8"/>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1" fillId="2" borderId="0" xfId="0" applyFont="1" applyFill="1" applyAlignment="1">
      <alignment horizontal="center" vertical="center"/>
    </xf>
    <xf numFmtId="0" fontId="0" fillId="0" borderId="0" xfId="0" applyFont="1" applyAlignment="1"/>
    <xf numFmtId="0" fontId="0" fillId="0" borderId="0" xfId="0" applyFont="1" applyAlignment="1"/>
    <xf numFmtId="164"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5" fontId="3" fillId="0" borderId="0" xfId="0" applyNumberFormat="1"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linkedin.com/in/nola-n-diaye-92312758" TargetMode="External"/><Relationship Id="rId299" Type="http://schemas.openxmlformats.org/officeDocument/2006/relationships/hyperlink" Target="https://pbs.twimg.com/media/D7o2-s7WkAUzUGg.jpg" TargetMode="External"/><Relationship Id="rId21" Type="http://schemas.openxmlformats.org/officeDocument/2006/relationships/hyperlink" Target="http://www.linkedin.com/in/nola-n-diaye-92312758" TargetMode="External"/><Relationship Id="rId63" Type="http://schemas.openxmlformats.org/officeDocument/2006/relationships/hyperlink" Target="http://www.sciencespo.fr/bibliotheque/" TargetMode="External"/><Relationship Id="rId159" Type="http://schemas.openxmlformats.org/officeDocument/2006/relationships/hyperlink" Target="http://www.linkedin.com/in/nola-n-diaye-92312758" TargetMode="External"/><Relationship Id="rId324" Type="http://schemas.openxmlformats.org/officeDocument/2006/relationships/hyperlink" Target="https://pbs.twimg.com/media/D7l30oeX4AAaom-.jpg" TargetMode="External"/><Relationship Id="rId366" Type="http://schemas.openxmlformats.org/officeDocument/2006/relationships/hyperlink" Target="http://www.abes.fr/" TargetMode="External"/><Relationship Id="rId170" Type="http://schemas.openxmlformats.org/officeDocument/2006/relationships/hyperlink" Target="http://www.linkedin.com/in/nola-n-diaye-92312758" TargetMode="External"/><Relationship Id="rId226" Type="http://schemas.openxmlformats.org/officeDocument/2006/relationships/hyperlink" Target="https://pbs.twimg.com/media/D7pFMhyW0AAKvpG.jpg" TargetMode="External"/><Relationship Id="rId433" Type="http://schemas.openxmlformats.org/officeDocument/2006/relationships/hyperlink" Target="https://pbs.twimg.com/media/D46poAHW4AAR9Rp.jpg" TargetMode="External"/><Relationship Id="rId268" Type="http://schemas.openxmlformats.org/officeDocument/2006/relationships/hyperlink" Target="http://www.linkedin.com/in/nola-n-diaye-92312758" TargetMode="External"/><Relationship Id="rId32" Type="http://schemas.openxmlformats.org/officeDocument/2006/relationships/hyperlink" Target="https://www.unilim.fr/scd/" TargetMode="External"/><Relationship Id="rId74" Type="http://schemas.openxmlformats.org/officeDocument/2006/relationships/hyperlink" Target="https://www.unilim.fr/scd/" TargetMode="External"/><Relationship Id="rId128" Type="http://schemas.openxmlformats.org/officeDocument/2006/relationships/hyperlink" Target="https://pbs.twimg.com/media/D7qPBqbXoAIC8Dz.jpg" TargetMode="External"/><Relationship Id="rId335" Type="http://schemas.openxmlformats.org/officeDocument/2006/relationships/hyperlink" Target="http://www.collex.eu/" TargetMode="External"/><Relationship Id="rId377" Type="http://schemas.openxmlformats.org/officeDocument/2006/relationships/hyperlink" Target="http://www.abes.fr/" TargetMode="External"/><Relationship Id="rId5" Type="http://schemas.openxmlformats.org/officeDocument/2006/relationships/hyperlink" Target="https://pbs.twimg.com/media/D74fnwjWsAAEsaU.jpg" TargetMode="External"/><Relationship Id="rId181" Type="http://schemas.openxmlformats.org/officeDocument/2006/relationships/hyperlink" Target="https://fil.abes.fr/2019/02/15/projet-sgbm-preparer-la-suite/" TargetMode="External"/><Relationship Id="rId237" Type="http://schemas.openxmlformats.org/officeDocument/2006/relationships/hyperlink" Target="http://www.linkedin.com/in/nola-n-diaye-92312758" TargetMode="External"/><Relationship Id="rId402" Type="http://schemas.openxmlformats.org/officeDocument/2006/relationships/hyperlink" Target="http://www.abes.fr/" TargetMode="External"/><Relationship Id="rId279" Type="http://schemas.openxmlformats.org/officeDocument/2006/relationships/hyperlink" Target="http://www.abes.fr/Media/Fichiers/Footer/Projet-d-etablissement/Projet-Etablissement-2018-2022" TargetMode="External"/><Relationship Id="rId444" Type="http://schemas.openxmlformats.org/officeDocument/2006/relationships/hyperlink" Target="http://exlibrisgroup.com/" TargetMode="External"/><Relationship Id="rId43" Type="http://schemas.openxmlformats.org/officeDocument/2006/relationships/hyperlink" Target="http://www.lacontemporaine.fr/" TargetMode="External"/><Relationship Id="rId139" Type="http://schemas.openxmlformats.org/officeDocument/2006/relationships/hyperlink" Target="https://www.unilim.fr/scd/" TargetMode="External"/><Relationship Id="rId290" Type="http://schemas.openxmlformats.org/officeDocument/2006/relationships/hyperlink" Target="http://www.collex.eu/" TargetMode="External"/><Relationship Id="rId304" Type="http://schemas.openxmlformats.org/officeDocument/2006/relationships/hyperlink" Target="https://www.ouvrirlascience.fr/" TargetMode="External"/><Relationship Id="rId346" Type="http://schemas.openxmlformats.org/officeDocument/2006/relationships/hyperlink" Target="https://pbs.twimg.com/media/D7jU7AGW4AAlXf1.png" TargetMode="External"/><Relationship Id="rId388" Type="http://schemas.openxmlformats.org/officeDocument/2006/relationships/hyperlink" Target="http://www.abes.fr/" TargetMode="External"/><Relationship Id="rId85" Type="http://schemas.openxmlformats.org/officeDocument/2006/relationships/hyperlink" Target="https://pbs.twimg.com/media/D7rC7vMXkAATj4i.jpg" TargetMode="External"/><Relationship Id="rId150" Type="http://schemas.openxmlformats.org/officeDocument/2006/relationships/hyperlink" Target="http://www.linkedin.com/in/nola-n-diaye-92312758" TargetMode="External"/><Relationship Id="rId192" Type="http://schemas.openxmlformats.org/officeDocument/2006/relationships/hyperlink" Target="http://droit.univ-poitiers.fr/" TargetMode="External"/><Relationship Id="rId206" Type="http://schemas.openxmlformats.org/officeDocument/2006/relationships/hyperlink" Target="https://pbs.twimg.com/media/D7pNrS5XsAAMA-z.jpg" TargetMode="External"/><Relationship Id="rId413" Type="http://schemas.openxmlformats.org/officeDocument/2006/relationships/hyperlink" Target="https://pbs.twimg.com/media/D4_mVAnWAAIMQKq.jpg" TargetMode="External"/><Relationship Id="rId248" Type="http://schemas.openxmlformats.org/officeDocument/2006/relationships/hyperlink" Target="https://punktokomo.abes.fr/2018/11/08/import-courant-dans-le-sudoc-des-notices-imprimees-et-electroniques-des-ouvrages-publies-par-oxford-university-press-vers-un-nouveau-workflow-dimports/" TargetMode="External"/><Relationship Id="rId12" Type="http://schemas.openxmlformats.org/officeDocument/2006/relationships/hyperlink" Target="http://www.linkedin.com/in/nola-n-diaye-92312758" TargetMode="External"/><Relationship Id="rId108" Type="http://schemas.openxmlformats.org/officeDocument/2006/relationships/hyperlink" Target="http://www.linkedin.com/in/nola-n-diaye-92312758" TargetMode="External"/><Relationship Id="rId315" Type="http://schemas.openxmlformats.org/officeDocument/2006/relationships/hyperlink" Target="https://vimeo.com/event/6962/" TargetMode="External"/><Relationship Id="rId357" Type="http://schemas.openxmlformats.org/officeDocument/2006/relationships/hyperlink" Target="http://www.abes.fr/" TargetMode="External"/><Relationship Id="rId54" Type="http://schemas.openxmlformats.org/officeDocument/2006/relationships/hyperlink" Target="https://twitter.com/ScPoBibli/status/1133640597301071873" TargetMode="External"/><Relationship Id="rId75" Type="http://schemas.openxmlformats.org/officeDocument/2006/relationships/hyperlink" Target="https://pbs.twimg.com/media/D7t7HuzXsAA_2kw.jpg" TargetMode="External"/><Relationship Id="rId96" Type="http://schemas.openxmlformats.org/officeDocument/2006/relationships/hyperlink" Target="https://www.unilim.fr/scd/" TargetMode="External"/><Relationship Id="rId140" Type="http://schemas.openxmlformats.org/officeDocument/2006/relationships/hyperlink" Target="http://www.collex.eu/" TargetMode="External"/><Relationship Id="rId161" Type="http://schemas.openxmlformats.org/officeDocument/2006/relationships/hyperlink" Target="http://www.collex.eu/" TargetMode="External"/><Relationship Id="rId182" Type="http://schemas.openxmlformats.org/officeDocument/2006/relationships/hyperlink" Target="http://www.linkedin.com/in/nola-n-diaye-92312758" TargetMode="External"/><Relationship Id="rId217" Type="http://schemas.openxmlformats.org/officeDocument/2006/relationships/hyperlink" Target="http://www.linkedin.com/in/nola-n-diaye-92312758" TargetMode="External"/><Relationship Id="rId378" Type="http://schemas.openxmlformats.org/officeDocument/2006/relationships/hyperlink" Target="https://pbs.twimg.com/media/D7KSwiiXsAEIzy7.jpg" TargetMode="External"/><Relationship Id="rId399" Type="http://schemas.openxmlformats.org/officeDocument/2006/relationships/hyperlink" Target="http://www.abes.fr/" TargetMode="External"/><Relationship Id="rId403" Type="http://schemas.openxmlformats.org/officeDocument/2006/relationships/hyperlink" Target="https://bit.ly/2W5r171" TargetMode="External"/><Relationship Id="rId6" Type="http://schemas.openxmlformats.org/officeDocument/2006/relationships/hyperlink" Target="http://www.linkedin.com/in/nola-n-diaye-92312758" TargetMode="External"/><Relationship Id="rId238" Type="http://schemas.openxmlformats.org/officeDocument/2006/relationships/hyperlink" Target="https://www.unilim.fr/scd/" TargetMode="External"/><Relationship Id="rId259" Type="http://schemas.openxmlformats.org/officeDocument/2006/relationships/hyperlink" Target="https://pbs.twimg.com/media/D7pAWXMW0AEHiZ5.jpg" TargetMode="External"/><Relationship Id="rId424" Type="http://schemas.openxmlformats.org/officeDocument/2006/relationships/hyperlink" Target="https://pbs.twimg.com/media/D46q6zgXkAA6IkY.jpg" TargetMode="External"/><Relationship Id="rId445" Type="http://schemas.openxmlformats.org/officeDocument/2006/relationships/hyperlink" Target="http://bit.ly/2JuW0rd" TargetMode="External"/><Relationship Id="rId23" Type="http://schemas.openxmlformats.org/officeDocument/2006/relationships/hyperlink" Target="https://pbs.twimg.com/media/D7vCtngXkAE72Hh.jpg" TargetMode="External"/><Relationship Id="rId119" Type="http://schemas.openxmlformats.org/officeDocument/2006/relationships/hyperlink" Target="https://bib.cnrs.fr/" TargetMode="External"/><Relationship Id="rId270" Type="http://schemas.openxmlformats.org/officeDocument/2006/relationships/hyperlink" Target="https://pbs.twimg.com/media/D7o9732WsAEiMMB.jpg" TargetMode="External"/><Relationship Id="rId291" Type="http://schemas.openxmlformats.org/officeDocument/2006/relationships/hyperlink" Target="http://www.linkedin.com/in/nola-n-diaye-92312758" TargetMode="External"/><Relationship Id="rId305" Type="http://schemas.openxmlformats.org/officeDocument/2006/relationships/hyperlink" Target="https://about.brepolis.net/" TargetMode="External"/><Relationship Id="rId326" Type="http://schemas.openxmlformats.org/officeDocument/2006/relationships/hyperlink" Target="https://www.istex.fr/" TargetMode="External"/><Relationship Id="rId347" Type="http://schemas.openxmlformats.org/officeDocument/2006/relationships/hyperlink" Target="http://exlibrisgroup.com/" TargetMode="External"/><Relationship Id="rId44" Type="http://schemas.openxmlformats.org/officeDocument/2006/relationships/hyperlink" Target="https://pbs.twimg.com/media/D7uQPPZWwAAYObg.jpg" TargetMode="External"/><Relationship Id="rId65" Type="http://schemas.openxmlformats.org/officeDocument/2006/relationships/hyperlink" Target="http://www.abes.fr/" TargetMode="External"/><Relationship Id="rId86" Type="http://schemas.openxmlformats.org/officeDocument/2006/relationships/hyperlink" Target="https://www.aefinfo.fr/depeche/607103" TargetMode="External"/><Relationship Id="rId130" Type="http://schemas.openxmlformats.org/officeDocument/2006/relationships/hyperlink" Target="http://www.linkedin.com/in/nola-n-diaye-92312758" TargetMode="External"/><Relationship Id="rId151" Type="http://schemas.openxmlformats.org/officeDocument/2006/relationships/hyperlink" Target="https://fil.abes.fr/2019/01/30/journees-abes-2019-appel-a-participation/" TargetMode="External"/><Relationship Id="rId368" Type="http://schemas.openxmlformats.org/officeDocument/2006/relationships/hyperlink" Target="https://pbs.twimg.com/media/D6sJrbeXYAE4HBJ.jpg" TargetMode="External"/><Relationship Id="rId389" Type="http://schemas.openxmlformats.org/officeDocument/2006/relationships/hyperlink" Target="https://zurl.co/LRFE" TargetMode="External"/><Relationship Id="rId172" Type="http://schemas.openxmlformats.org/officeDocument/2006/relationships/hyperlink" Target="https://twitter.com/Agrume_i/status/1133346431916498955" TargetMode="External"/><Relationship Id="rId193" Type="http://schemas.openxmlformats.org/officeDocument/2006/relationships/hyperlink" Target="http://www.abes.fr/Publications-Evenements/Arabesques" TargetMode="External"/><Relationship Id="rId207" Type="http://schemas.openxmlformats.org/officeDocument/2006/relationships/hyperlink" Target="http://www.linkedin.com/in/nola-n-diaye-92312758" TargetMode="External"/><Relationship Id="rId228" Type="http://schemas.openxmlformats.org/officeDocument/2006/relationships/hyperlink" Target="http://www.linkedin.com/in/nola-n-diaye-92312758" TargetMode="External"/><Relationship Id="rId249" Type="http://schemas.openxmlformats.org/officeDocument/2006/relationships/hyperlink" Target="http://casusbibli.wordpress.com/" TargetMode="External"/><Relationship Id="rId414" Type="http://schemas.openxmlformats.org/officeDocument/2006/relationships/hyperlink" Target="http://www.abes.fr/" TargetMode="External"/><Relationship Id="rId435" Type="http://schemas.openxmlformats.org/officeDocument/2006/relationships/hyperlink" Target="https://bit.ly/2W5r171" TargetMode="External"/><Relationship Id="rId13" Type="http://schemas.openxmlformats.org/officeDocument/2006/relationships/hyperlink" Target="https://fr.surveymonkey.com/r/jabes19" TargetMode="External"/><Relationship Id="rId109" Type="http://schemas.openxmlformats.org/officeDocument/2006/relationships/hyperlink" Target="http://www.linkedin.com/in/nola-n-diaye-92312758" TargetMode="External"/><Relationship Id="rId260" Type="http://schemas.openxmlformats.org/officeDocument/2006/relationships/hyperlink" Target="http://www.linkedin.com/in/nola-n-diaye-92312758" TargetMode="External"/><Relationship Id="rId281" Type="http://schemas.openxmlformats.org/officeDocument/2006/relationships/hyperlink" Target="http://www.collex.eu/" TargetMode="External"/><Relationship Id="rId316" Type="http://schemas.openxmlformats.org/officeDocument/2006/relationships/hyperlink" Target="http://www.abes.fr/" TargetMode="External"/><Relationship Id="rId337" Type="http://schemas.openxmlformats.org/officeDocument/2006/relationships/hyperlink" Target="https://pbs.twimg.com/media/D7kLotgXoAAPFww.jpg" TargetMode="External"/><Relationship Id="rId34" Type="http://schemas.openxmlformats.org/officeDocument/2006/relationships/hyperlink" Target="http://www.linkedin.com/in/nola-n-diaye-92312758" TargetMode="External"/><Relationship Id="rId55" Type="http://schemas.openxmlformats.org/officeDocument/2006/relationships/hyperlink" Target="https://pbs.twimg.com/media/D7uAGstXYAEmyGx.jpg" TargetMode="External"/><Relationship Id="rId76" Type="http://schemas.openxmlformats.org/officeDocument/2006/relationships/hyperlink" Target="http://www.abes.fr/" TargetMode="External"/><Relationship Id="rId97" Type="http://schemas.openxmlformats.org/officeDocument/2006/relationships/hyperlink" Target="https://www.unilim.fr/scd/" TargetMode="External"/><Relationship Id="rId120" Type="http://schemas.openxmlformats.org/officeDocument/2006/relationships/hyperlink" Target="http://www.linkedin.com/in/nola-n-diaye-92312758" TargetMode="External"/><Relationship Id="rId141" Type="http://schemas.openxmlformats.org/officeDocument/2006/relationships/hyperlink" Target="http://www.collex.eu/" TargetMode="External"/><Relationship Id="rId358" Type="http://schemas.openxmlformats.org/officeDocument/2006/relationships/hyperlink" Target="https://bit.ly/2W5r171" TargetMode="External"/><Relationship Id="rId379" Type="http://schemas.openxmlformats.org/officeDocument/2006/relationships/hyperlink" Target="http://www.bibliotheque-mazarine.fr/" TargetMode="External"/><Relationship Id="rId7" Type="http://schemas.openxmlformats.org/officeDocument/2006/relationships/hyperlink" Target="https://pbs.twimg.com/media/D7vf39JXkAAFpdS.jpg" TargetMode="External"/><Relationship Id="rId162" Type="http://schemas.openxmlformats.org/officeDocument/2006/relationships/hyperlink" Target="https://www.unilim.fr/scd/" TargetMode="External"/><Relationship Id="rId183" Type="http://schemas.openxmlformats.org/officeDocument/2006/relationships/hyperlink" Target="https://pbs.twimg.com/media/D7pxt8wWwAAi1v6.png" TargetMode="External"/><Relationship Id="rId218" Type="http://schemas.openxmlformats.org/officeDocument/2006/relationships/hyperlink" Target="http://moodle.abes.fr/course/view.php?id=113" TargetMode="External"/><Relationship Id="rId239" Type="http://schemas.openxmlformats.org/officeDocument/2006/relationships/hyperlink" Target="http://casusbibli.wordpress.com/" TargetMode="External"/><Relationship Id="rId390" Type="http://schemas.openxmlformats.org/officeDocument/2006/relationships/hyperlink" Target="https://pbs.twimg.com/media/D7GJ8tUUIAAc3XS.png" TargetMode="External"/><Relationship Id="rId404" Type="http://schemas.openxmlformats.org/officeDocument/2006/relationships/hyperlink" Target="https://pbs.twimg.com/media/D4_ovzxWwAA90IK.jpg" TargetMode="External"/><Relationship Id="rId425" Type="http://schemas.openxmlformats.org/officeDocument/2006/relationships/hyperlink" Target="http://www.abes.fr/" TargetMode="External"/><Relationship Id="rId446" Type="http://schemas.openxmlformats.org/officeDocument/2006/relationships/hyperlink" Target="https://pbs.twimg.com/media/D4LP9R2WkAA0mzn.png" TargetMode="External"/><Relationship Id="rId250" Type="http://schemas.openxmlformats.org/officeDocument/2006/relationships/hyperlink" Target="https://pbs.twimg.com/media/D7pDJQkXoAA3BKP.jpg" TargetMode="External"/><Relationship Id="rId271" Type="http://schemas.openxmlformats.org/officeDocument/2006/relationships/hyperlink" Target="http://www.linkedin.com/in/marie-garambois" TargetMode="External"/><Relationship Id="rId292" Type="http://schemas.openxmlformats.org/officeDocument/2006/relationships/hyperlink" Target="http://www.abes.fr/Publications-Evenements/Arabesques/Arabesques-n-93" TargetMode="External"/><Relationship Id="rId306" Type="http://schemas.openxmlformats.org/officeDocument/2006/relationships/hyperlink" Target="https://pbs.twimg.com/media/D7o0trOW4AAgE3G.jpg" TargetMode="External"/><Relationship Id="rId24" Type="http://schemas.openxmlformats.org/officeDocument/2006/relationships/hyperlink" Target="https://www.unilim.fr/scd/" TargetMode="External"/><Relationship Id="rId45" Type="http://schemas.openxmlformats.org/officeDocument/2006/relationships/hyperlink" Target="http://www.inist.fr/" TargetMode="External"/><Relationship Id="rId66" Type="http://schemas.openxmlformats.org/officeDocument/2006/relationships/hyperlink" Target="http://ezlibrapi.univ-catholille.fr/" TargetMode="External"/><Relationship Id="rId87" Type="http://schemas.openxmlformats.org/officeDocument/2006/relationships/hyperlink" Target="http://www.aefinfo.fr/" TargetMode="External"/><Relationship Id="rId110" Type="http://schemas.openxmlformats.org/officeDocument/2006/relationships/hyperlink" Target="https://www.unilim.fr/scd/" TargetMode="External"/><Relationship Id="rId131" Type="http://schemas.openxmlformats.org/officeDocument/2006/relationships/hyperlink" Target="http://www.geobib.fr/" TargetMode="External"/><Relationship Id="rId327" Type="http://schemas.openxmlformats.org/officeDocument/2006/relationships/hyperlink" Target="http://bit.ly/2JuW0rd" TargetMode="External"/><Relationship Id="rId348" Type="http://schemas.openxmlformats.org/officeDocument/2006/relationships/hyperlink" Target="http://bit.ly/2JuW0rd" TargetMode="External"/><Relationship Id="rId369" Type="http://schemas.openxmlformats.org/officeDocument/2006/relationships/hyperlink" Target="http://www.abes.fr/" TargetMode="External"/><Relationship Id="rId152" Type="http://schemas.openxmlformats.org/officeDocument/2006/relationships/hyperlink" Target="https://pbs.twimg.com/media/D7p80czXkAAwdCL.jpg" TargetMode="External"/><Relationship Id="rId173" Type="http://schemas.openxmlformats.org/officeDocument/2006/relationships/hyperlink" Target="http://www.linkedin.com/in/nola-n-diaye-92312758" TargetMode="External"/><Relationship Id="rId194" Type="http://schemas.openxmlformats.org/officeDocument/2006/relationships/hyperlink" Target="https://www.lepoint.fr/politique/reforme-de-l-etat-philippe-prepare-son-projet-de-reorganisation-de-l-administration-21-05-2019-2314120_20.php" TargetMode="External"/><Relationship Id="rId208" Type="http://schemas.openxmlformats.org/officeDocument/2006/relationships/hyperlink" Target="https://pbs.twimg.com/media/D7pMkzyX4AEuSA7.jpg" TargetMode="External"/><Relationship Id="rId229" Type="http://schemas.openxmlformats.org/officeDocument/2006/relationships/hyperlink" Target="http://casusbibli.wordpress.com/" TargetMode="External"/><Relationship Id="rId380" Type="http://schemas.openxmlformats.org/officeDocument/2006/relationships/hyperlink" Target="https://pbs.twimg.com/media/D6sI59aXsAAiETs.jpg" TargetMode="External"/><Relationship Id="rId415" Type="http://schemas.openxmlformats.org/officeDocument/2006/relationships/hyperlink" Target="https://bit.ly/2W5r171" TargetMode="External"/><Relationship Id="rId436" Type="http://schemas.openxmlformats.org/officeDocument/2006/relationships/hyperlink" Target="https://pbs.twimg.com/media/D46a_7WWwAAQeBc.jpg" TargetMode="External"/><Relationship Id="rId240" Type="http://schemas.openxmlformats.org/officeDocument/2006/relationships/hyperlink" Target="https://reseau-mirabel.info/" TargetMode="External"/><Relationship Id="rId261" Type="http://schemas.openxmlformats.org/officeDocument/2006/relationships/hyperlink" Target="https://pbs.twimg.com/media/D7pAN-mWwAAVqlm.jpg" TargetMode="External"/><Relationship Id="rId14" Type="http://schemas.openxmlformats.org/officeDocument/2006/relationships/hyperlink" Target="http://www.abes.fr/" TargetMode="External"/><Relationship Id="rId35" Type="http://schemas.openxmlformats.org/officeDocument/2006/relationships/hyperlink" Target="https://twitter.com/idnum/status/1133682340985753600" TargetMode="External"/><Relationship Id="rId56" Type="http://schemas.openxmlformats.org/officeDocument/2006/relationships/hyperlink" Target="http://www-bsg.univ-paris3.fr/" TargetMode="External"/><Relationship Id="rId77" Type="http://schemas.openxmlformats.org/officeDocument/2006/relationships/hyperlink" Target="https://pbs.twimg.com/media/D7t5SIfXsAAzRBZ.jpg" TargetMode="External"/><Relationship Id="rId100" Type="http://schemas.openxmlformats.org/officeDocument/2006/relationships/hyperlink" Target="https://www.unilim.fr/scd/" TargetMode="External"/><Relationship Id="rId282" Type="http://schemas.openxmlformats.org/officeDocument/2006/relationships/hyperlink" Target="http://www.linkedin.com/in/nola-n-diaye-92312758" TargetMode="External"/><Relationship Id="rId317" Type="http://schemas.openxmlformats.org/officeDocument/2006/relationships/hyperlink" Target="https://pbs.twimg.com/media/D7omiZCWsAA4pcT.jpg" TargetMode="External"/><Relationship Id="rId338" Type="http://schemas.openxmlformats.org/officeDocument/2006/relationships/hyperlink" Target="http://aau.archi.fr/crenau/ressources-documentaires/" TargetMode="External"/><Relationship Id="rId359" Type="http://schemas.openxmlformats.org/officeDocument/2006/relationships/hyperlink" Target="https://pbs.twimg.com/media/D6sKSWnW4AIY4NI.jpg" TargetMode="External"/><Relationship Id="rId8" Type="http://schemas.openxmlformats.org/officeDocument/2006/relationships/hyperlink" Target="https://pbs.twimg.com/media/D7vfHWPXsAAWzgS.jpg" TargetMode="External"/><Relationship Id="rId98" Type="http://schemas.openxmlformats.org/officeDocument/2006/relationships/hyperlink" Target="https://www.unilim.fr/scd/" TargetMode="External"/><Relationship Id="rId121" Type="http://schemas.openxmlformats.org/officeDocument/2006/relationships/hyperlink" Target="http://www.linkedin.com/in/nola-n-diaye-92312758" TargetMode="External"/><Relationship Id="rId142" Type="http://schemas.openxmlformats.org/officeDocument/2006/relationships/hyperlink" Target="https://www.unilim.fr/scd/" TargetMode="External"/><Relationship Id="rId163" Type="http://schemas.openxmlformats.org/officeDocument/2006/relationships/hyperlink" Target="http://www.linkedin.com/in/nola-n-diaye-92312758" TargetMode="External"/><Relationship Id="rId184" Type="http://schemas.openxmlformats.org/officeDocument/2006/relationships/hyperlink" Target="https://pbs.twimg.com/media/D7pxnUPXsAA6r5b.jpg" TargetMode="External"/><Relationship Id="rId219" Type="http://schemas.openxmlformats.org/officeDocument/2006/relationships/hyperlink" Target="https://www.unilim.fr/scd/" TargetMode="External"/><Relationship Id="rId370" Type="http://schemas.openxmlformats.org/officeDocument/2006/relationships/hyperlink" Target="https://pbs.twimg.com/media/D6sJcxQXsAA_x5n.jpg" TargetMode="External"/><Relationship Id="rId391" Type="http://schemas.openxmlformats.org/officeDocument/2006/relationships/hyperlink" Target="http://www.accucoms.com/" TargetMode="External"/><Relationship Id="rId405" Type="http://schemas.openxmlformats.org/officeDocument/2006/relationships/hyperlink" Target="http://www.abes.fr/" TargetMode="External"/><Relationship Id="rId426" Type="http://schemas.openxmlformats.org/officeDocument/2006/relationships/hyperlink" Target="https://bit.ly/2W5r171" TargetMode="External"/><Relationship Id="rId447" Type="http://schemas.openxmlformats.org/officeDocument/2006/relationships/hyperlink" Target="http://www.exlibrisgroup.com/" TargetMode="External"/><Relationship Id="rId230" Type="http://schemas.openxmlformats.org/officeDocument/2006/relationships/hyperlink" Target="http://data.idef.fr/" TargetMode="External"/><Relationship Id="rId251" Type="http://schemas.openxmlformats.org/officeDocument/2006/relationships/hyperlink" Target="http://www.linkedin.com/in/nola-n-diaye-92312758" TargetMode="External"/><Relationship Id="rId25" Type="http://schemas.openxmlformats.org/officeDocument/2006/relationships/hyperlink" Target="https://pbs.twimg.com/media/D7vB2S6XsAAdiCb.jpg" TargetMode="External"/><Relationship Id="rId46" Type="http://schemas.openxmlformats.org/officeDocument/2006/relationships/hyperlink" Target="http://documentation.unicaen.fr/" TargetMode="External"/><Relationship Id="rId67" Type="http://schemas.openxmlformats.org/officeDocument/2006/relationships/hyperlink" Target="https://pbs.twimg.com/media/D7t9wh-WkAAFibH.jpg" TargetMode="External"/><Relationship Id="rId272" Type="http://schemas.openxmlformats.org/officeDocument/2006/relationships/hyperlink" Target="http://www.linkedin.com/in/nola-n-diaye-92312758" TargetMode="External"/><Relationship Id="rId293" Type="http://schemas.openxmlformats.org/officeDocument/2006/relationships/hyperlink" Target="https://pbs.twimg.com/media/D7o4RpnXoAEzIPw.jpg" TargetMode="External"/><Relationship Id="rId307" Type="http://schemas.openxmlformats.org/officeDocument/2006/relationships/hyperlink" Target="http://www.brepols.net/" TargetMode="External"/><Relationship Id="rId328" Type="http://schemas.openxmlformats.org/officeDocument/2006/relationships/hyperlink" Target="https://pbs.twimg.com/media/D7lQ6UkWkAARKvb.png" TargetMode="External"/><Relationship Id="rId349" Type="http://schemas.openxmlformats.org/officeDocument/2006/relationships/hyperlink" Target="https://pbs.twimg.com/media/D7jU7AGW4AAlXf1.png" TargetMode="External"/><Relationship Id="rId88" Type="http://schemas.openxmlformats.org/officeDocument/2006/relationships/hyperlink" Target="http://ytomic.blogspot.fr/" TargetMode="External"/><Relationship Id="rId111" Type="http://schemas.openxmlformats.org/officeDocument/2006/relationships/hyperlink" Target="http://www.linkedin.com/in/nola-n-diaye-92312758" TargetMode="External"/><Relationship Id="rId132" Type="http://schemas.openxmlformats.org/officeDocument/2006/relationships/hyperlink" Target="http://casusbibli.wordpress.com/" TargetMode="External"/><Relationship Id="rId153" Type="http://schemas.openxmlformats.org/officeDocument/2006/relationships/hyperlink" Target="http://f1000.com/" TargetMode="External"/><Relationship Id="rId174" Type="http://schemas.openxmlformats.org/officeDocument/2006/relationships/hyperlink" Target="https://www.unilim.fr/scd/" TargetMode="External"/><Relationship Id="rId195" Type="http://schemas.openxmlformats.org/officeDocument/2006/relationships/hyperlink" Target="https://pbs.twimg.com/media/D7pUCbxXYAECJxe.jpg" TargetMode="External"/><Relationship Id="rId209" Type="http://schemas.openxmlformats.org/officeDocument/2006/relationships/hyperlink" Target="https://www.unilim.fr/scd/" TargetMode="External"/><Relationship Id="rId360" Type="http://schemas.openxmlformats.org/officeDocument/2006/relationships/hyperlink" Target="http://www.abes.fr/" TargetMode="External"/><Relationship Id="rId381" Type="http://schemas.openxmlformats.org/officeDocument/2006/relationships/hyperlink" Target="http://www.inist.fr/" TargetMode="External"/><Relationship Id="rId416" Type="http://schemas.openxmlformats.org/officeDocument/2006/relationships/hyperlink" Target="https://pbs.twimg.com/media/D4_lLKKW0AABTLV.jpg" TargetMode="External"/><Relationship Id="rId220" Type="http://schemas.openxmlformats.org/officeDocument/2006/relationships/hyperlink" Target="http://moodle.abes.fr/course/view.php?id=113" TargetMode="External"/><Relationship Id="rId241" Type="http://schemas.openxmlformats.org/officeDocument/2006/relationships/hyperlink" Target="https://pbs.twimg.com/media/D7pDvoUX4AAfEcA.jpg" TargetMode="External"/><Relationship Id="rId437" Type="http://schemas.openxmlformats.org/officeDocument/2006/relationships/hyperlink" Target="http://www.abes.fr/" TargetMode="External"/><Relationship Id="rId15" Type="http://schemas.openxmlformats.org/officeDocument/2006/relationships/hyperlink" Target="https://pbs.twimg.com/media/D7vLcEUW4AIBYDu.jpg" TargetMode="External"/><Relationship Id="rId36" Type="http://schemas.openxmlformats.org/officeDocument/2006/relationships/hyperlink" Target="https://pbs.twimg.com/media/D7uiZFJW4AAsAMR.jpg" TargetMode="External"/><Relationship Id="rId57" Type="http://schemas.openxmlformats.org/officeDocument/2006/relationships/hyperlink" Target="https://pbs.twimg.com/media/D7uDPYqXkAA3HJM.jpg" TargetMode="External"/><Relationship Id="rId262" Type="http://schemas.openxmlformats.org/officeDocument/2006/relationships/hyperlink" Target="https://www.unilim.fr/scd/" TargetMode="External"/><Relationship Id="rId283" Type="http://schemas.openxmlformats.org/officeDocument/2006/relationships/hyperlink" Target="http://www.linkedin.com/in/nola-n-diaye-92312758" TargetMode="External"/><Relationship Id="rId318" Type="http://schemas.openxmlformats.org/officeDocument/2006/relationships/hyperlink" Target="http://www.abes.fr/" TargetMode="External"/><Relationship Id="rId339" Type="http://schemas.openxmlformats.org/officeDocument/2006/relationships/hyperlink" Target="https://www.inist.fr/nos-actualites/inist-jabes2019/" TargetMode="External"/><Relationship Id="rId78" Type="http://schemas.openxmlformats.org/officeDocument/2006/relationships/hyperlink" Target="http://www.oclc.org/" TargetMode="External"/><Relationship Id="rId99" Type="http://schemas.openxmlformats.org/officeDocument/2006/relationships/hyperlink" Target="https://pbs.twimg.com/media/D7qeAV0XoAMkrEV.jpg" TargetMode="External"/><Relationship Id="rId101" Type="http://schemas.openxmlformats.org/officeDocument/2006/relationships/hyperlink" Target="https://www.unilim.fr/scd/" TargetMode="External"/><Relationship Id="rId122" Type="http://schemas.openxmlformats.org/officeDocument/2006/relationships/hyperlink" Target="https://www.unilim.fr/scd/" TargetMode="External"/><Relationship Id="rId143" Type="http://schemas.openxmlformats.org/officeDocument/2006/relationships/hyperlink" Target="http://www.collex.eu/" TargetMode="External"/><Relationship Id="rId164" Type="http://schemas.openxmlformats.org/officeDocument/2006/relationships/hyperlink" Target="http://www.linkedin.com/in/nola-n-diaye-92312758" TargetMode="External"/><Relationship Id="rId185" Type="http://schemas.openxmlformats.org/officeDocument/2006/relationships/hyperlink" Target="https://pbs.twimg.com/media/D7pwkU8WkAACsmb.png" TargetMode="External"/><Relationship Id="rId350" Type="http://schemas.openxmlformats.org/officeDocument/2006/relationships/hyperlink" Target="http://www.exlibrisgroup.com/" TargetMode="External"/><Relationship Id="rId371" Type="http://schemas.openxmlformats.org/officeDocument/2006/relationships/hyperlink" Target="http://www.inist.fr/" TargetMode="External"/><Relationship Id="rId406" Type="http://schemas.openxmlformats.org/officeDocument/2006/relationships/hyperlink" Target="https://bit.ly/2W5r171" TargetMode="External"/><Relationship Id="rId9" Type="http://schemas.openxmlformats.org/officeDocument/2006/relationships/hyperlink" Target="http://www.geobib.fr/" TargetMode="External"/><Relationship Id="rId210" Type="http://schemas.openxmlformats.org/officeDocument/2006/relationships/hyperlink" Target="http://casusbibli.wordpress.com/" TargetMode="External"/><Relationship Id="rId392" Type="http://schemas.openxmlformats.org/officeDocument/2006/relationships/hyperlink" Target="https://bit.ly/2W5r171" TargetMode="External"/><Relationship Id="rId427" Type="http://schemas.openxmlformats.org/officeDocument/2006/relationships/hyperlink" Target="https://pbs.twimg.com/media/D46qXzAW0AEZ89v.jpg" TargetMode="External"/><Relationship Id="rId448" Type="http://schemas.openxmlformats.org/officeDocument/2006/relationships/hyperlink" Target="https://bit.ly/2Il1frp" TargetMode="External"/><Relationship Id="rId26" Type="http://schemas.openxmlformats.org/officeDocument/2006/relationships/hyperlink" Target="http://www.linkedin.com/in/nola-n-diaye-92312758" TargetMode="External"/><Relationship Id="rId231" Type="http://schemas.openxmlformats.org/officeDocument/2006/relationships/hyperlink" Target="https://pbs.twimg.com/media/D7pEsKZW4AEZVNn.jpg" TargetMode="External"/><Relationship Id="rId252" Type="http://schemas.openxmlformats.org/officeDocument/2006/relationships/hyperlink" Target="https://www.unilim.fr/scd/" TargetMode="External"/><Relationship Id="rId273" Type="http://schemas.openxmlformats.org/officeDocument/2006/relationships/hyperlink" Target="http://www.linkedin.com/in/nola-n-diaye-92312758" TargetMode="External"/><Relationship Id="rId294" Type="http://schemas.openxmlformats.org/officeDocument/2006/relationships/hyperlink" Target="http://bit.ly/2JuW0rd" TargetMode="External"/><Relationship Id="rId308" Type="http://schemas.openxmlformats.org/officeDocument/2006/relationships/hyperlink" Target="https://pbs.twimg.com/media/D7o1NMwX4AE9_aV.jpg" TargetMode="External"/><Relationship Id="rId329" Type="http://schemas.openxmlformats.org/officeDocument/2006/relationships/hyperlink" Target="http://exlibrisgroup.com/" TargetMode="External"/><Relationship Id="rId47" Type="http://schemas.openxmlformats.org/officeDocument/2006/relationships/hyperlink" Target="https://pbs.twimg.com/media/D7uG1TNXsAAXvy_.jpg" TargetMode="External"/><Relationship Id="rId68" Type="http://schemas.openxmlformats.org/officeDocument/2006/relationships/hyperlink" Target="http://lol.univ-catholille.fr/" TargetMode="External"/><Relationship Id="rId89" Type="http://schemas.openxmlformats.org/officeDocument/2006/relationships/hyperlink" Target="https://pbs.twimg.com/media/D7qnwuLWkAACraZ.jpg" TargetMode="External"/><Relationship Id="rId112" Type="http://schemas.openxmlformats.org/officeDocument/2006/relationships/hyperlink" Target="https://pbs.twimg.com/media/D7qUGmXX4AEIeUL.jpg" TargetMode="External"/><Relationship Id="rId133" Type="http://schemas.openxmlformats.org/officeDocument/2006/relationships/hyperlink" Target="http://www.linkedin.com/in/nola-n-diaye-92312758" TargetMode="External"/><Relationship Id="rId154" Type="http://schemas.openxmlformats.org/officeDocument/2006/relationships/hyperlink" Target="https://www.unilim.fr/scd/" TargetMode="External"/><Relationship Id="rId175" Type="http://schemas.openxmlformats.org/officeDocument/2006/relationships/hyperlink" Target="https://twitter.com/Agrume_i/status/1133345927559897089" TargetMode="External"/><Relationship Id="rId340" Type="http://schemas.openxmlformats.org/officeDocument/2006/relationships/hyperlink" Target="http://pic.twitter.com/NdpHtWUXdu" TargetMode="External"/><Relationship Id="rId361" Type="http://schemas.openxmlformats.org/officeDocument/2006/relationships/hyperlink" Target="https://bit.ly/2W5r171" TargetMode="External"/><Relationship Id="rId196" Type="http://schemas.openxmlformats.org/officeDocument/2006/relationships/hyperlink" Target="http://www.linkedin.com/in/nola-n-diaye-92312758" TargetMode="External"/><Relationship Id="rId200" Type="http://schemas.openxmlformats.org/officeDocument/2006/relationships/hyperlink" Target="https://pbs.twimg.com/media/D7pQf4VXkAUWczO.jpg" TargetMode="External"/><Relationship Id="rId382" Type="http://schemas.openxmlformats.org/officeDocument/2006/relationships/hyperlink" Target="https://bit.ly/2W5r171" TargetMode="External"/><Relationship Id="rId417" Type="http://schemas.openxmlformats.org/officeDocument/2006/relationships/hyperlink" Target="http://www.abes.fr/" TargetMode="External"/><Relationship Id="rId438" Type="http://schemas.openxmlformats.org/officeDocument/2006/relationships/hyperlink" Target="https://pbs.twimg.com/media/D46cubfXoAA-gnI.jpg" TargetMode="External"/><Relationship Id="rId16" Type="http://schemas.openxmlformats.org/officeDocument/2006/relationships/hyperlink" Target="http://www.linkedin.com/in/nola-n-diaye-92312758" TargetMode="External"/><Relationship Id="rId221" Type="http://schemas.openxmlformats.org/officeDocument/2006/relationships/hyperlink" Target="https://stp.abes.fr/node/3?origine=idref" TargetMode="External"/><Relationship Id="rId242" Type="http://schemas.openxmlformats.org/officeDocument/2006/relationships/hyperlink" Target="https://reseau-mirabel.info/" TargetMode="External"/><Relationship Id="rId263" Type="http://schemas.openxmlformats.org/officeDocument/2006/relationships/hyperlink" Target="http://www.linkedin.com/in/nola-n-diaye-92312758" TargetMode="External"/><Relationship Id="rId284" Type="http://schemas.openxmlformats.org/officeDocument/2006/relationships/hyperlink" Target="https://twitter.com/NDiayeNola/status/1133277642755584000" TargetMode="External"/><Relationship Id="rId319" Type="http://schemas.openxmlformats.org/officeDocument/2006/relationships/hyperlink" Target="https://pbs.twimg.com/media/D7ohl_gX4AAY2x5.jpg" TargetMode="External"/><Relationship Id="rId37" Type="http://schemas.openxmlformats.org/officeDocument/2006/relationships/hyperlink" Target="http://www.inist.fr/" TargetMode="External"/><Relationship Id="rId58" Type="http://schemas.openxmlformats.org/officeDocument/2006/relationships/hyperlink" Target="https://www.unilim.fr/scd/" TargetMode="External"/><Relationship Id="rId79" Type="http://schemas.openxmlformats.org/officeDocument/2006/relationships/hyperlink" Target="https://pbs.twimg.com/media/D7t4z34W0AABS9u.jpg" TargetMode="External"/><Relationship Id="rId102" Type="http://schemas.openxmlformats.org/officeDocument/2006/relationships/hyperlink" Target="https://www.unilim.fr/scd/" TargetMode="External"/><Relationship Id="rId123" Type="http://schemas.openxmlformats.org/officeDocument/2006/relationships/hyperlink" Target="https://pbs.twimg.com/media/D7qPtTqW4AExU8m.jpg" TargetMode="External"/><Relationship Id="rId144" Type="http://schemas.openxmlformats.org/officeDocument/2006/relationships/hyperlink" Target="http://www.linkedin.com/in/nola-n-diaye-92312758" TargetMode="External"/><Relationship Id="rId330" Type="http://schemas.openxmlformats.org/officeDocument/2006/relationships/hyperlink" Target="http://bit.ly/2JuW0rd" TargetMode="External"/><Relationship Id="rId90" Type="http://schemas.openxmlformats.org/officeDocument/2006/relationships/hyperlink" Target="http://www.inist.fr/" TargetMode="External"/><Relationship Id="rId165" Type="http://schemas.openxmlformats.org/officeDocument/2006/relationships/hyperlink" Target="https://www.unilim.fr/scd/" TargetMode="External"/><Relationship Id="rId186" Type="http://schemas.openxmlformats.org/officeDocument/2006/relationships/hyperlink" Target="http://www.edpsciences.org/" TargetMode="External"/><Relationship Id="rId351" Type="http://schemas.openxmlformats.org/officeDocument/2006/relationships/hyperlink" Target="https://bit.ly/2W5r171" TargetMode="External"/><Relationship Id="rId372" Type="http://schemas.openxmlformats.org/officeDocument/2006/relationships/hyperlink" Target="https://bit.ly/2W5r171" TargetMode="External"/><Relationship Id="rId393" Type="http://schemas.openxmlformats.org/officeDocument/2006/relationships/hyperlink" Target="https://pbs.twimg.com/media/D6sIcIZW4AAOIky.jpg" TargetMode="External"/><Relationship Id="rId407" Type="http://schemas.openxmlformats.org/officeDocument/2006/relationships/hyperlink" Target="https://pbs.twimg.com/media/D4_oBlFXoAAE8Dq.jpg" TargetMode="External"/><Relationship Id="rId428" Type="http://schemas.openxmlformats.org/officeDocument/2006/relationships/hyperlink" Target="http://www.abes.fr/" TargetMode="External"/><Relationship Id="rId211" Type="http://schemas.openxmlformats.org/officeDocument/2006/relationships/hyperlink" Target="https://pbs.twimg.com/media/D7pMJkVXkAAerBi.jpg" TargetMode="External"/><Relationship Id="rId232" Type="http://schemas.openxmlformats.org/officeDocument/2006/relationships/hyperlink" Target="http://www.linkedin.com/in/nola-n-diaye-92312758" TargetMode="External"/><Relationship Id="rId253" Type="http://schemas.openxmlformats.org/officeDocument/2006/relationships/hyperlink" Target="http://www.linkedin.com/in/nola-n-diaye-92312758" TargetMode="External"/><Relationship Id="rId274" Type="http://schemas.openxmlformats.org/officeDocument/2006/relationships/hyperlink" Target="https://www.unilim.fr/scd/" TargetMode="External"/><Relationship Id="rId295" Type="http://schemas.openxmlformats.org/officeDocument/2006/relationships/hyperlink" Target="https://pbs.twimg.com/media/D7osThRWwAEhW4z.png" TargetMode="External"/><Relationship Id="rId309" Type="http://schemas.openxmlformats.org/officeDocument/2006/relationships/hyperlink" Target="http://www.linkedin.com/in/nola-n-diaye-92312758" TargetMode="External"/><Relationship Id="rId27" Type="http://schemas.openxmlformats.org/officeDocument/2006/relationships/hyperlink" Target="https://pbs.twimg.com/media/D7vBKALWkAEHDce.jpg" TargetMode="External"/><Relationship Id="rId48" Type="http://schemas.openxmlformats.org/officeDocument/2006/relationships/hyperlink" Target="https://www.unilim.fr/scd/" TargetMode="External"/><Relationship Id="rId69" Type="http://schemas.openxmlformats.org/officeDocument/2006/relationships/hyperlink" Target="https://pbs.twimg.com/media/D7t8Xh8WwAA1H8J.jpg" TargetMode="External"/><Relationship Id="rId113" Type="http://schemas.openxmlformats.org/officeDocument/2006/relationships/hyperlink" Target="http://www.abes.fr/" TargetMode="External"/><Relationship Id="rId134" Type="http://schemas.openxmlformats.org/officeDocument/2006/relationships/hyperlink" Target="http://unicaen.fr/bu" TargetMode="External"/><Relationship Id="rId320" Type="http://schemas.openxmlformats.org/officeDocument/2006/relationships/hyperlink" Target="http://ubxm.fr/bu" TargetMode="External"/><Relationship Id="rId80" Type="http://schemas.openxmlformats.org/officeDocument/2006/relationships/hyperlink" Target="https://pbs.twimg.com/media/D7t40VwW4AAxU5b.jpg" TargetMode="External"/><Relationship Id="rId155" Type="http://schemas.openxmlformats.org/officeDocument/2006/relationships/hyperlink" Target="http://www.linkedin.com/in/nola-n-diaye-92312758" TargetMode="External"/><Relationship Id="rId176" Type="http://schemas.openxmlformats.org/officeDocument/2006/relationships/hyperlink" Target="https://pbs.twimg.com/media/D7p0HOvXoAIvzWC.jpg" TargetMode="External"/><Relationship Id="rId197" Type="http://schemas.openxmlformats.org/officeDocument/2006/relationships/hyperlink" Target="https://fil.abes.fr/2019/05/27/coup-de-neuf-pour-le-site-ead-en-bibliotheque/" TargetMode="External"/><Relationship Id="rId341" Type="http://schemas.openxmlformats.org/officeDocument/2006/relationships/hyperlink" Target="http://www.inist.fr/" TargetMode="External"/><Relationship Id="rId362" Type="http://schemas.openxmlformats.org/officeDocument/2006/relationships/hyperlink" Target="https://pbs.twimg.com/media/D6sKASWWsAEAmJT.jpg" TargetMode="External"/><Relationship Id="rId383" Type="http://schemas.openxmlformats.org/officeDocument/2006/relationships/hyperlink" Target="https://pbs.twimg.com/media/D6sI59aXsAAiETs.jpg" TargetMode="External"/><Relationship Id="rId418" Type="http://schemas.openxmlformats.org/officeDocument/2006/relationships/hyperlink" Target="https://bit.ly/2W5r171" TargetMode="External"/><Relationship Id="rId439" Type="http://schemas.openxmlformats.org/officeDocument/2006/relationships/hyperlink" Target="https://bit.ly/2W5r171" TargetMode="External"/><Relationship Id="rId201" Type="http://schemas.openxmlformats.org/officeDocument/2006/relationships/hyperlink" Target="http://www.linkedin.com/in/nola-n-diaye-92312758" TargetMode="External"/><Relationship Id="rId222" Type="http://schemas.openxmlformats.org/officeDocument/2006/relationships/hyperlink" Target="http://documentation.abes.fr/sudoc/normes/indexTB.htm" TargetMode="External"/><Relationship Id="rId243" Type="http://schemas.openxmlformats.org/officeDocument/2006/relationships/hyperlink" Target="https://pbs.twimg.com/media/D7pDirXXkAA9KHi.jpg" TargetMode="External"/><Relationship Id="rId264" Type="http://schemas.openxmlformats.org/officeDocument/2006/relationships/hyperlink" Target="https://www.unilim.fr/scd/" TargetMode="External"/><Relationship Id="rId285" Type="http://schemas.openxmlformats.org/officeDocument/2006/relationships/hyperlink" Target="https://pbs.twimg.com/media/D7o1NMwX4AE9_aV.jpg" TargetMode="External"/><Relationship Id="rId17" Type="http://schemas.openxmlformats.org/officeDocument/2006/relationships/hyperlink" Target="http://www.collex.eu/" TargetMode="External"/><Relationship Id="rId38" Type="http://schemas.openxmlformats.org/officeDocument/2006/relationships/hyperlink" Target="https://pbs.twimg.com/media/D7uVLW-XkAAO4d_.jpg" TargetMode="External"/><Relationship Id="rId59" Type="http://schemas.openxmlformats.org/officeDocument/2006/relationships/hyperlink" Target="https://pbs.twimg.com/media/D7uCfLLWsAA9Phk.jpg" TargetMode="External"/><Relationship Id="rId103" Type="http://schemas.openxmlformats.org/officeDocument/2006/relationships/hyperlink" Target="https://pbs.twimg.com/media/D7qbs75W0AADMBm.jpg" TargetMode="External"/><Relationship Id="rId124" Type="http://schemas.openxmlformats.org/officeDocument/2006/relationships/hyperlink" Target="http://www.linkedin.com/in/nola-n-diaye-92312758" TargetMode="External"/><Relationship Id="rId310" Type="http://schemas.openxmlformats.org/officeDocument/2006/relationships/hyperlink" Target="http://casusbibli.wordpress.com/" TargetMode="External"/><Relationship Id="rId70" Type="http://schemas.openxmlformats.org/officeDocument/2006/relationships/hyperlink" Target="https://www.unilim.fr/scd/" TargetMode="External"/><Relationship Id="rId91" Type="http://schemas.openxmlformats.org/officeDocument/2006/relationships/hyperlink" Target="https://pbs.twimg.com/media/D7qnPWMXoAISQEB.jpg" TargetMode="External"/><Relationship Id="rId145" Type="http://schemas.openxmlformats.org/officeDocument/2006/relationships/hyperlink" Target="https://www.unilim.fr/scd/" TargetMode="External"/><Relationship Id="rId166" Type="http://schemas.openxmlformats.org/officeDocument/2006/relationships/hyperlink" Target="http://www.linkedin.com/in/nola-n-diaye-92312758" TargetMode="External"/><Relationship Id="rId187" Type="http://schemas.openxmlformats.org/officeDocument/2006/relationships/hyperlink" Target="https://pbs.twimg.com/media/D7pvdWzX4AAdTdJ.jpg" TargetMode="External"/><Relationship Id="rId331" Type="http://schemas.openxmlformats.org/officeDocument/2006/relationships/hyperlink" Target="https://pbs.twimg.com/media/D7lQ6UkWkAARKvb.png" TargetMode="External"/><Relationship Id="rId352" Type="http://schemas.openxmlformats.org/officeDocument/2006/relationships/hyperlink" Target="https://pbs.twimg.com/media/D6sKuwhW4AAxtW_.jpg" TargetMode="External"/><Relationship Id="rId373" Type="http://schemas.openxmlformats.org/officeDocument/2006/relationships/hyperlink" Target="https://pbs.twimg.com/media/D6sJcxQXsAA_x5n.jpg" TargetMode="External"/><Relationship Id="rId394" Type="http://schemas.openxmlformats.org/officeDocument/2006/relationships/hyperlink" Target="http://www.abes.fr/" TargetMode="External"/><Relationship Id="rId408" Type="http://schemas.openxmlformats.org/officeDocument/2006/relationships/hyperlink" Target="http://www.abes.fr/" TargetMode="External"/><Relationship Id="rId429" Type="http://schemas.openxmlformats.org/officeDocument/2006/relationships/hyperlink" Target="https://bit.ly/2W5r171" TargetMode="External"/><Relationship Id="rId1" Type="http://schemas.openxmlformats.org/officeDocument/2006/relationships/hyperlink" Target="https://pbs.twimg.com/media/D75ozf1XYAA8nm0.jpg" TargetMode="External"/><Relationship Id="rId212" Type="http://schemas.openxmlformats.org/officeDocument/2006/relationships/hyperlink" Target="http://ioppublishing.org/" TargetMode="External"/><Relationship Id="rId233" Type="http://schemas.openxmlformats.org/officeDocument/2006/relationships/hyperlink" Target="http://data.idref.fr/" TargetMode="External"/><Relationship Id="rId254" Type="http://schemas.openxmlformats.org/officeDocument/2006/relationships/hyperlink" Target="https://pbs.twimg.com/media/D7pCkKeWwAA4qkB.jpg" TargetMode="External"/><Relationship Id="rId440" Type="http://schemas.openxmlformats.org/officeDocument/2006/relationships/hyperlink" Target="https://pbs.twimg.com/media/D46cubfXoAA-gnI.jpg" TargetMode="External"/><Relationship Id="rId28" Type="http://schemas.openxmlformats.org/officeDocument/2006/relationships/hyperlink" Target="http://www.linkedin.com/in/nola-n-diaye-92312758" TargetMode="External"/><Relationship Id="rId49" Type="http://schemas.openxmlformats.org/officeDocument/2006/relationships/hyperlink" Target="https://pbs.twimg.com/media/D7uGwDuW0AAVPlW.jpg" TargetMode="External"/><Relationship Id="rId114" Type="http://schemas.openxmlformats.org/officeDocument/2006/relationships/hyperlink" Target="https://twitter.com/ezpaarse/status/1133378948770029570" TargetMode="External"/><Relationship Id="rId275" Type="http://schemas.openxmlformats.org/officeDocument/2006/relationships/hyperlink" Target="https://fil.abes.fr/2019/04/11/des-nouvelles-de-labes-tour/" TargetMode="External"/><Relationship Id="rId296" Type="http://schemas.openxmlformats.org/officeDocument/2006/relationships/hyperlink" Target="http://exlibrisgroup.com/" TargetMode="External"/><Relationship Id="rId300" Type="http://schemas.openxmlformats.org/officeDocument/2006/relationships/hyperlink" Target="http://www.linkedin.com/in/nola-n-diaye-92312758" TargetMode="External"/><Relationship Id="rId60" Type="http://schemas.openxmlformats.org/officeDocument/2006/relationships/hyperlink" Target="http://www.bibliothequescientifiquenumerique.fr/conditor/" TargetMode="External"/><Relationship Id="rId81" Type="http://schemas.openxmlformats.org/officeDocument/2006/relationships/hyperlink" Target="http://www.inist.fr/" TargetMode="External"/><Relationship Id="rId135" Type="http://schemas.openxmlformats.org/officeDocument/2006/relationships/hyperlink" Target="http://www.collex.eu/" TargetMode="External"/><Relationship Id="rId156" Type="http://schemas.openxmlformats.org/officeDocument/2006/relationships/hyperlink" Target="http://www.collex.eu/" TargetMode="External"/><Relationship Id="rId177" Type="http://schemas.openxmlformats.org/officeDocument/2006/relationships/hyperlink" Target="http://www.linkedin.com/in/nola-n-diaye-92312758" TargetMode="External"/><Relationship Id="rId198" Type="http://schemas.openxmlformats.org/officeDocument/2006/relationships/hyperlink" Target="https://www.unilim.fr/scd/" TargetMode="External"/><Relationship Id="rId321" Type="http://schemas.openxmlformats.org/officeDocument/2006/relationships/hyperlink" Target="https://youtu.be/XeU9ow8lSHk" TargetMode="External"/><Relationship Id="rId342" Type="http://schemas.openxmlformats.org/officeDocument/2006/relationships/hyperlink" Target="http://www.abes.fr/Publications-Evenements/Journees-ABES/Journees-ABES-28-29-mai-2019" TargetMode="External"/><Relationship Id="rId363" Type="http://schemas.openxmlformats.org/officeDocument/2006/relationships/hyperlink" Target="http://www.abes.fr/" TargetMode="External"/><Relationship Id="rId384" Type="http://schemas.openxmlformats.org/officeDocument/2006/relationships/hyperlink" Target="http://www.abes.fr/" TargetMode="External"/><Relationship Id="rId419" Type="http://schemas.openxmlformats.org/officeDocument/2006/relationships/hyperlink" Target="https://pbs.twimg.com/media/D4_k9CaWsAAexTL.jpg" TargetMode="External"/><Relationship Id="rId202" Type="http://schemas.openxmlformats.org/officeDocument/2006/relationships/hyperlink" Target="https://www.unilim.fr/scd/" TargetMode="External"/><Relationship Id="rId223" Type="http://schemas.openxmlformats.org/officeDocument/2006/relationships/hyperlink" Target="https://oubipo.abes.fr/mais-quest-ce-quil-se-passe-encore-2-experimentation-sudoc-frbr-le-retour/" TargetMode="External"/><Relationship Id="rId244" Type="http://schemas.openxmlformats.org/officeDocument/2006/relationships/hyperlink" Target="https://reseau-mirabel.info/" TargetMode="External"/><Relationship Id="rId430" Type="http://schemas.openxmlformats.org/officeDocument/2006/relationships/hyperlink" Target="https://pbs.twimg.com/media/D46qJ6HWsAE7Jyn.jpg" TargetMode="External"/><Relationship Id="rId18" Type="http://schemas.openxmlformats.org/officeDocument/2006/relationships/hyperlink" Target="http://www.geobib.fr/" TargetMode="External"/><Relationship Id="rId39" Type="http://schemas.openxmlformats.org/officeDocument/2006/relationships/hyperlink" Target="https://pbs.twimg.com/media/D7uGwDuW0AAVPlW.jpg" TargetMode="External"/><Relationship Id="rId265" Type="http://schemas.openxmlformats.org/officeDocument/2006/relationships/hyperlink" Target="https://pbs.twimg.com/media/D7o-weqVsAAyXaJ.jpg" TargetMode="External"/><Relationship Id="rId286" Type="http://schemas.openxmlformats.org/officeDocument/2006/relationships/hyperlink" Target="http://www.linkedin.com/in/nola-n-diaye-92312758" TargetMode="External"/><Relationship Id="rId50" Type="http://schemas.openxmlformats.org/officeDocument/2006/relationships/hyperlink" Target="https://www.unilim.fr/scd/" TargetMode="External"/><Relationship Id="rId104" Type="http://schemas.openxmlformats.org/officeDocument/2006/relationships/hyperlink" Target="https://www.unilim.fr/scd/" TargetMode="External"/><Relationship Id="rId125" Type="http://schemas.openxmlformats.org/officeDocument/2006/relationships/hyperlink" Target="https://www.unilim.fr/scd/" TargetMode="External"/><Relationship Id="rId146" Type="http://schemas.openxmlformats.org/officeDocument/2006/relationships/hyperlink" Target="http://www.collex.eu/" TargetMode="External"/><Relationship Id="rId167" Type="http://schemas.openxmlformats.org/officeDocument/2006/relationships/hyperlink" Target="http://www.linkedin.com/in/nola-n-diaye-92312758" TargetMode="External"/><Relationship Id="rId188" Type="http://schemas.openxmlformats.org/officeDocument/2006/relationships/hyperlink" Target="http://droit.univ-poitiers.fr/" TargetMode="External"/><Relationship Id="rId311" Type="http://schemas.openxmlformats.org/officeDocument/2006/relationships/hyperlink" Target="https://pbs.twimg.com/media/D7oyZFGW0AA6v7h.jpg" TargetMode="External"/><Relationship Id="rId332" Type="http://schemas.openxmlformats.org/officeDocument/2006/relationships/hyperlink" Target="http://www.exlibrisgroup.com/" TargetMode="External"/><Relationship Id="rId353" Type="http://schemas.openxmlformats.org/officeDocument/2006/relationships/hyperlink" Target="http://www.abes.fr/" TargetMode="External"/><Relationship Id="rId374" Type="http://schemas.openxmlformats.org/officeDocument/2006/relationships/hyperlink" Target="http://www.abes.fr/" TargetMode="External"/><Relationship Id="rId395" Type="http://schemas.openxmlformats.org/officeDocument/2006/relationships/hyperlink" Target="https://pbs.twimg.com/media/D7FPoyMW4AAhBxt.jpg" TargetMode="External"/><Relationship Id="rId409" Type="http://schemas.openxmlformats.org/officeDocument/2006/relationships/hyperlink" Target="https://bit.ly/2W5r171" TargetMode="External"/><Relationship Id="rId71" Type="http://schemas.openxmlformats.org/officeDocument/2006/relationships/hyperlink" Target="https://pbs.twimg.com/media/D7t8J0BWkAAEFxA.jpg" TargetMode="External"/><Relationship Id="rId92" Type="http://schemas.openxmlformats.org/officeDocument/2006/relationships/hyperlink" Target="http://www.inist.fr/" TargetMode="External"/><Relationship Id="rId213" Type="http://schemas.openxmlformats.org/officeDocument/2006/relationships/hyperlink" Target="https://punktokomo.abes.fr/2018/11/09/cercles-le-premier-chantier-dedie-aux-autorites/" TargetMode="External"/><Relationship Id="rId234" Type="http://schemas.openxmlformats.org/officeDocument/2006/relationships/hyperlink" Target="https://pbs.twimg.com/media/D7pEWwSWwAARqKQ.jpg" TargetMode="External"/><Relationship Id="rId420" Type="http://schemas.openxmlformats.org/officeDocument/2006/relationships/hyperlink" Target="http://www.abes.fr/" TargetMode="External"/><Relationship Id="rId2" Type="http://schemas.openxmlformats.org/officeDocument/2006/relationships/hyperlink" Target="http://www.abes.fr/" TargetMode="External"/><Relationship Id="rId29" Type="http://schemas.openxmlformats.org/officeDocument/2006/relationships/hyperlink" Target="http://www.linkedin.com/in/nola-n-diaye-92312758" TargetMode="External"/><Relationship Id="rId255" Type="http://schemas.openxmlformats.org/officeDocument/2006/relationships/hyperlink" Target="https://pbs.twimg.com/media/D7pAxhPXYAE3HYx.jpg" TargetMode="External"/><Relationship Id="rId276" Type="http://schemas.openxmlformats.org/officeDocument/2006/relationships/hyperlink" Target="https://pbs.twimg.com/media/D7o8KfGX4AEkRmu.jpg" TargetMode="External"/><Relationship Id="rId297" Type="http://schemas.openxmlformats.org/officeDocument/2006/relationships/hyperlink" Target="https://pbs.twimg.com/media/D7o3PCgWsAAH0p1.jpg" TargetMode="External"/><Relationship Id="rId441" Type="http://schemas.openxmlformats.org/officeDocument/2006/relationships/hyperlink" Target="http://www.abes.fr/" TargetMode="External"/><Relationship Id="rId40" Type="http://schemas.openxmlformats.org/officeDocument/2006/relationships/hyperlink" Target="http://www.idnum.fr/" TargetMode="External"/><Relationship Id="rId115" Type="http://schemas.openxmlformats.org/officeDocument/2006/relationships/hyperlink" Target="https://pbs.twimg.com/media/D7qRzb3WsAMeYZO.jpg" TargetMode="External"/><Relationship Id="rId136" Type="http://schemas.openxmlformats.org/officeDocument/2006/relationships/hyperlink" Target="https://www.unilim.fr/scd/" TargetMode="External"/><Relationship Id="rId157" Type="http://schemas.openxmlformats.org/officeDocument/2006/relationships/hyperlink" Target="http://www.linkedin.com/in/nola-n-diaye-92312758" TargetMode="External"/><Relationship Id="rId178" Type="http://schemas.openxmlformats.org/officeDocument/2006/relationships/hyperlink" Target="http://www.linkedin.com/in/nola-n-diaye-92312758" TargetMode="External"/><Relationship Id="rId301" Type="http://schemas.openxmlformats.org/officeDocument/2006/relationships/hyperlink" Target="https://pbs.twimg.com/media/D7o2m-iXkAALVtK.jpg" TargetMode="External"/><Relationship Id="rId322" Type="http://schemas.openxmlformats.org/officeDocument/2006/relationships/hyperlink" Target="http://www.souterraine.biz/" TargetMode="External"/><Relationship Id="rId343" Type="http://schemas.openxmlformats.org/officeDocument/2006/relationships/hyperlink" Target="https://bib.cnrs.fr/" TargetMode="External"/><Relationship Id="rId364" Type="http://schemas.openxmlformats.org/officeDocument/2006/relationships/hyperlink" Target="https://bit.ly/2W5r171" TargetMode="External"/><Relationship Id="rId61" Type="http://schemas.openxmlformats.org/officeDocument/2006/relationships/hyperlink" Target="https://pbs.twimg.com/media/D7uBmHbXoAAIOMA.jpg" TargetMode="External"/><Relationship Id="rId82" Type="http://schemas.openxmlformats.org/officeDocument/2006/relationships/hyperlink" Target="https://pbs.twimg.com/media/D7tsTueWkAAR0vL.jpg" TargetMode="External"/><Relationship Id="rId199" Type="http://schemas.openxmlformats.org/officeDocument/2006/relationships/hyperlink" Target="https://www.unilim.fr/scd/" TargetMode="External"/><Relationship Id="rId203" Type="http://schemas.openxmlformats.org/officeDocument/2006/relationships/hyperlink" Target="http://casusbibli.wordpress.com/" TargetMode="External"/><Relationship Id="rId385" Type="http://schemas.openxmlformats.org/officeDocument/2006/relationships/hyperlink" Target="https://pbs.twimg.com/media/D7EzymRXoAA4EBl.jpg" TargetMode="External"/><Relationship Id="rId19" Type="http://schemas.openxmlformats.org/officeDocument/2006/relationships/hyperlink" Target="http://www.collex.eu/" TargetMode="External"/><Relationship Id="rId224" Type="http://schemas.openxmlformats.org/officeDocument/2006/relationships/hyperlink" Target="https://www.unilim.fr/scd/" TargetMode="External"/><Relationship Id="rId245" Type="http://schemas.openxmlformats.org/officeDocument/2006/relationships/hyperlink" Target="https://bacon.abes.fr/index.html" TargetMode="External"/><Relationship Id="rId266" Type="http://schemas.openxmlformats.org/officeDocument/2006/relationships/hyperlink" Target="https://www.unilim.fr/scd/" TargetMode="External"/><Relationship Id="rId287" Type="http://schemas.openxmlformats.org/officeDocument/2006/relationships/hyperlink" Target="https://pbs.twimg.com/media/D7o5qaxXsAEAXDe.jpg" TargetMode="External"/><Relationship Id="rId410" Type="http://schemas.openxmlformats.org/officeDocument/2006/relationships/hyperlink" Target="https://pbs.twimg.com/media/D4_mhlCXsAAr1B7.jpg" TargetMode="External"/><Relationship Id="rId431" Type="http://schemas.openxmlformats.org/officeDocument/2006/relationships/hyperlink" Target="http://www.abes.fr/" TargetMode="External"/><Relationship Id="rId30" Type="http://schemas.openxmlformats.org/officeDocument/2006/relationships/hyperlink" Target="http://www.linkedin.com/in/nola-n-diaye-92312758" TargetMode="External"/><Relationship Id="rId105" Type="http://schemas.openxmlformats.org/officeDocument/2006/relationships/hyperlink" Target="https://www.unilim.fr/scd/" TargetMode="External"/><Relationship Id="rId126" Type="http://schemas.openxmlformats.org/officeDocument/2006/relationships/hyperlink" Target="https://mensuel.framapad.org/p/jabes19_sessionparalleleautorites" TargetMode="External"/><Relationship Id="rId147" Type="http://schemas.openxmlformats.org/officeDocument/2006/relationships/hyperlink" Target="http://www.linkedin.com/in/nola-n-diaye-92312758" TargetMode="External"/><Relationship Id="rId168" Type="http://schemas.openxmlformats.org/officeDocument/2006/relationships/hyperlink" Target="http://www.linkedin.com/in/nola-n-diaye-92312758" TargetMode="External"/><Relationship Id="rId312" Type="http://schemas.openxmlformats.org/officeDocument/2006/relationships/hyperlink" Target="http://bit.ly/2JuW0rd" TargetMode="External"/><Relationship Id="rId333" Type="http://schemas.openxmlformats.org/officeDocument/2006/relationships/hyperlink" Target="http://www.collex.eu/" TargetMode="External"/><Relationship Id="rId354" Type="http://schemas.openxmlformats.org/officeDocument/2006/relationships/hyperlink" Target="https://pbs.twimg.com/media/D6sKl-hWsAEArdG.jpg" TargetMode="External"/><Relationship Id="rId51" Type="http://schemas.openxmlformats.org/officeDocument/2006/relationships/hyperlink" Target="https://pbs.twimg.com/media/D7uGojhWkAECCnW.jpg" TargetMode="External"/><Relationship Id="rId72" Type="http://schemas.openxmlformats.org/officeDocument/2006/relationships/hyperlink" Target="http://lol.univ-catholille.fr/" TargetMode="External"/><Relationship Id="rId93" Type="http://schemas.openxmlformats.org/officeDocument/2006/relationships/hyperlink" Target="https://pbs.twimg.com/media/D7qkK4rW4AA3Z2v.jpg" TargetMode="External"/><Relationship Id="rId189" Type="http://schemas.openxmlformats.org/officeDocument/2006/relationships/hyperlink" Target="https://www.legifrance.gouv.fr/affichTexte.do?cidTexte=JORFTEXT000032587086" TargetMode="External"/><Relationship Id="rId375" Type="http://schemas.openxmlformats.org/officeDocument/2006/relationships/hyperlink" Target="https://bit.ly/2W5r171" TargetMode="External"/><Relationship Id="rId396" Type="http://schemas.openxmlformats.org/officeDocument/2006/relationships/hyperlink" Target="http://f1000.com/" TargetMode="External"/><Relationship Id="rId3" Type="http://schemas.openxmlformats.org/officeDocument/2006/relationships/hyperlink" Target="https://youtu.be/CrmqfROfciA?t=217" TargetMode="External"/><Relationship Id="rId214" Type="http://schemas.openxmlformats.org/officeDocument/2006/relationships/hyperlink" Target="http://www.abes.fr/Media/Fichiers/A-la-une/communique-presse-FNE" TargetMode="External"/><Relationship Id="rId235" Type="http://schemas.openxmlformats.org/officeDocument/2006/relationships/hyperlink" Target="http://www.linkedin.com/in/nola-n-diaye-92312758" TargetMode="External"/><Relationship Id="rId256" Type="http://schemas.openxmlformats.org/officeDocument/2006/relationships/hyperlink" Target="https://www.unilim.fr/scd/" TargetMode="External"/><Relationship Id="rId277" Type="http://schemas.openxmlformats.org/officeDocument/2006/relationships/hyperlink" Target="https://adbu.fr/tag/abes-tour/" TargetMode="External"/><Relationship Id="rId298" Type="http://schemas.openxmlformats.org/officeDocument/2006/relationships/hyperlink" Target="https://www.unilim.fr/scd/" TargetMode="External"/><Relationship Id="rId400" Type="http://schemas.openxmlformats.org/officeDocument/2006/relationships/hyperlink" Target="https://bit.ly/2W5r171" TargetMode="External"/><Relationship Id="rId421" Type="http://schemas.openxmlformats.org/officeDocument/2006/relationships/hyperlink" Target="https://pbs.twimg.com/media/D6rBeV2WsAA6vou.jpg" TargetMode="External"/><Relationship Id="rId442" Type="http://schemas.openxmlformats.org/officeDocument/2006/relationships/hyperlink" Target="http://bit.ly/2JuW0rd" TargetMode="External"/><Relationship Id="rId116" Type="http://schemas.openxmlformats.org/officeDocument/2006/relationships/hyperlink" Target="http://www.ezpaarse.org/" TargetMode="External"/><Relationship Id="rId137" Type="http://schemas.openxmlformats.org/officeDocument/2006/relationships/hyperlink" Target="https://twitter.com/bbober/status/1133356464955957250" TargetMode="External"/><Relationship Id="rId158" Type="http://schemas.openxmlformats.org/officeDocument/2006/relationships/hyperlink" Target="https://www.unilim.fr/scd/" TargetMode="External"/><Relationship Id="rId302" Type="http://schemas.openxmlformats.org/officeDocument/2006/relationships/hyperlink" Target="http://www.linkedin.com/in/nola-n-diaye-92312758" TargetMode="External"/><Relationship Id="rId323" Type="http://schemas.openxmlformats.org/officeDocument/2006/relationships/hyperlink" Target="https://pbs.twimg.com/media/D7mBum0WkAAW7lq.jpg" TargetMode="External"/><Relationship Id="rId344" Type="http://schemas.openxmlformats.org/officeDocument/2006/relationships/hyperlink" Target="http://pic.twitter.com/f2kvsi6ys6" TargetMode="External"/><Relationship Id="rId20" Type="http://schemas.openxmlformats.org/officeDocument/2006/relationships/hyperlink" Target="https://pbs.twimg.com/media/D7vEuDJXkAE3krk.jpg" TargetMode="External"/><Relationship Id="rId41" Type="http://schemas.openxmlformats.org/officeDocument/2006/relationships/hyperlink" Target="http://www.linkedin.com/in/nola-n-diaye-92312758" TargetMode="External"/><Relationship Id="rId62" Type="http://schemas.openxmlformats.org/officeDocument/2006/relationships/hyperlink" Target="https://pbs.twimg.com/media/D7uAGstXYAEmyGx.jpg" TargetMode="External"/><Relationship Id="rId83" Type="http://schemas.openxmlformats.org/officeDocument/2006/relationships/hyperlink" Target="https://twitter.com/YvesTomic/status/1133411410464124928" TargetMode="External"/><Relationship Id="rId179" Type="http://schemas.openxmlformats.org/officeDocument/2006/relationships/hyperlink" Target="https://pbs.twimg.com/media/D7py3onXoAAyZAc.jpg" TargetMode="External"/><Relationship Id="rId365" Type="http://schemas.openxmlformats.org/officeDocument/2006/relationships/hyperlink" Target="https://pbs.twimg.com/media/D6sJ3ZhW0AE0_2_.jpg" TargetMode="External"/><Relationship Id="rId386" Type="http://schemas.openxmlformats.org/officeDocument/2006/relationships/hyperlink" Target="https://bit.ly/2W5r171" TargetMode="External"/><Relationship Id="rId190" Type="http://schemas.openxmlformats.org/officeDocument/2006/relationships/hyperlink" Target="http://droit.univ-poitiers.fr/" TargetMode="External"/><Relationship Id="rId204" Type="http://schemas.openxmlformats.org/officeDocument/2006/relationships/hyperlink" Target="https://pbs.twimg.com/media/D7pOQEhX4AEm1g0.jpg" TargetMode="External"/><Relationship Id="rId225" Type="http://schemas.openxmlformats.org/officeDocument/2006/relationships/hyperlink" Target="http://www.linkedin.com/in/nola-n-diaye-92312758" TargetMode="External"/><Relationship Id="rId246" Type="http://schemas.openxmlformats.org/officeDocument/2006/relationships/hyperlink" Target="https://pbs.twimg.com/media/D7o9smkWkAADuOz.png" TargetMode="External"/><Relationship Id="rId267" Type="http://schemas.openxmlformats.org/officeDocument/2006/relationships/hyperlink" Target="https://pbs.twimg.com/media/D7o-JuQX4AA7TRG.jpg" TargetMode="External"/><Relationship Id="rId288" Type="http://schemas.openxmlformats.org/officeDocument/2006/relationships/hyperlink" Target="https://www.unilim.fr/scd/" TargetMode="External"/><Relationship Id="rId411" Type="http://schemas.openxmlformats.org/officeDocument/2006/relationships/hyperlink" Target="http://www.abes.fr/" TargetMode="External"/><Relationship Id="rId432" Type="http://schemas.openxmlformats.org/officeDocument/2006/relationships/hyperlink" Target="https://bit.ly/2W5r171" TargetMode="External"/><Relationship Id="rId106" Type="http://schemas.openxmlformats.org/officeDocument/2006/relationships/hyperlink" Target="https://www.unilim.fr/scd/" TargetMode="External"/><Relationship Id="rId127" Type="http://schemas.openxmlformats.org/officeDocument/2006/relationships/hyperlink" Target="http://casusbibli.wordpress.com/" TargetMode="External"/><Relationship Id="rId313" Type="http://schemas.openxmlformats.org/officeDocument/2006/relationships/hyperlink" Target="https://pbs.twimg.com/media/D7osThRWwAEhW4z.png" TargetMode="External"/><Relationship Id="rId10" Type="http://schemas.openxmlformats.org/officeDocument/2006/relationships/hyperlink" Target="https://pbs.twimg.com/media/D7vaf2EX4AAm051.jpg" TargetMode="External"/><Relationship Id="rId31" Type="http://schemas.openxmlformats.org/officeDocument/2006/relationships/hyperlink" Target="https://pbs.twimg.com/media/D7u3320WwAAcE8v.jpg" TargetMode="External"/><Relationship Id="rId52" Type="http://schemas.openxmlformats.org/officeDocument/2006/relationships/hyperlink" Target="https://www.unilim.fr/scd/" TargetMode="External"/><Relationship Id="rId73" Type="http://schemas.openxmlformats.org/officeDocument/2006/relationships/hyperlink" Target="https://pbs.twimg.com/media/D7t7RmHXYAA0nXg.jpg" TargetMode="External"/><Relationship Id="rId94" Type="http://schemas.openxmlformats.org/officeDocument/2006/relationships/hyperlink" Target="https://www.unilim.fr/scd/" TargetMode="External"/><Relationship Id="rId148" Type="http://schemas.openxmlformats.org/officeDocument/2006/relationships/hyperlink" Target="http://www.linkedin.com/in/nola-n-diaye-92312758" TargetMode="External"/><Relationship Id="rId169" Type="http://schemas.openxmlformats.org/officeDocument/2006/relationships/hyperlink" Target="http://www.linkedin.com/in/nola-n-diaye-92312758" TargetMode="External"/><Relationship Id="rId334" Type="http://schemas.openxmlformats.org/officeDocument/2006/relationships/hyperlink" Target="http://pic.twitter.com/NdpHtWUXdu" TargetMode="External"/><Relationship Id="rId355" Type="http://schemas.openxmlformats.org/officeDocument/2006/relationships/hyperlink" Target="http://www.abes.fr/" TargetMode="External"/><Relationship Id="rId376" Type="http://schemas.openxmlformats.org/officeDocument/2006/relationships/hyperlink" Target="https://pbs.twimg.com/media/D6sJGLIXYAAdfOd.jpg" TargetMode="External"/><Relationship Id="rId397" Type="http://schemas.openxmlformats.org/officeDocument/2006/relationships/hyperlink" Target="https://bit.ly/2W5r171" TargetMode="External"/><Relationship Id="rId4" Type="http://schemas.openxmlformats.org/officeDocument/2006/relationships/hyperlink" Target="https://pbs.twimg.com/media/D75Tnu5XUAArQ7b.jpg" TargetMode="External"/><Relationship Id="rId180" Type="http://schemas.openxmlformats.org/officeDocument/2006/relationships/hyperlink" Target="http://www.linkedin.com/in/nola-n-diaye-92312758" TargetMode="External"/><Relationship Id="rId215" Type="http://schemas.openxmlformats.org/officeDocument/2006/relationships/hyperlink" Target="http://casusbibli.wordpress.com/" TargetMode="External"/><Relationship Id="rId236" Type="http://schemas.openxmlformats.org/officeDocument/2006/relationships/hyperlink" Target="https://data.idref.fr/" TargetMode="External"/><Relationship Id="rId257" Type="http://schemas.openxmlformats.org/officeDocument/2006/relationships/hyperlink" Target="https://twitter.com/iladpo/status/1133287705314582529" TargetMode="External"/><Relationship Id="rId278" Type="http://schemas.openxmlformats.org/officeDocument/2006/relationships/hyperlink" Target="http://www.linkedin.com/in/nola-n-diaye-92312758" TargetMode="External"/><Relationship Id="rId401" Type="http://schemas.openxmlformats.org/officeDocument/2006/relationships/hyperlink" Target="https://pbs.twimg.com/media/D4_o9vwWkAEwXqZ.jpg" TargetMode="External"/><Relationship Id="rId422" Type="http://schemas.openxmlformats.org/officeDocument/2006/relationships/hyperlink" Target="http://www.abes.fr/" TargetMode="External"/><Relationship Id="rId443" Type="http://schemas.openxmlformats.org/officeDocument/2006/relationships/hyperlink" Target="https://pbs.twimg.com/media/D4LP9R2WkAA0mzn.png" TargetMode="External"/><Relationship Id="rId303" Type="http://schemas.openxmlformats.org/officeDocument/2006/relationships/hyperlink" Target="https://vimeo.com/event/6962/videos/338694190" TargetMode="External"/><Relationship Id="rId42" Type="http://schemas.openxmlformats.org/officeDocument/2006/relationships/hyperlink" Target="https://pbs.twimg.com/media/D7uQSvLXYAE0lbC.jpg" TargetMode="External"/><Relationship Id="rId84" Type="http://schemas.openxmlformats.org/officeDocument/2006/relationships/hyperlink" Target="https://bibliotheques.paris.fr/numok" TargetMode="External"/><Relationship Id="rId138" Type="http://schemas.openxmlformats.org/officeDocument/2006/relationships/hyperlink" Target="http://www.collex.eu/" TargetMode="External"/><Relationship Id="rId345" Type="http://schemas.openxmlformats.org/officeDocument/2006/relationships/hyperlink" Target="http://bit.ly/2JuW0rd" TargetMode="External"/><Relationship Id="rId387" Type="http://schemas.openxmlformats.org/officeDocument/2006/relationships/hyperlink" Target="https://pbs.twimg.com/media/D6sIm5lWwAA_738.jpg" TargetMode="External"/><Relationship Id="rId191" Type="http://schemas.openxmlformats.org/officeDocument/2006/relationships/hyperlink" Target="http://www.abes.fr/Espace-Pro-Acces-direct-a/Les-blogs" TargetMode="External"/><Relationship Id="rId205" Type="http://schemas.openxmlformats.org/officeDocument/2006/relationships/hyperlink" Target="http://www.linkedin.com/in/nola-n-diaye-92312758" TargetMode="External"/><Relationship Id="rId247" Type="http://schemas.openxmlformats.org/officeDocument/2006/relationships/hyperlink" Target="https://reseau-mirabel.info/" TargetMode="External"/><Relationship Id="rId412" Type="http://schemas.openxmlformats.org/officeDocument/2006/relationships/hyperlink" Target="https://bit.ly/2W5r171" TargetMode="External"/><Relationship Id="rId107" Type="http://schemas.openxmlformats.org/officeDocument/2006/relationships/hyperlink" Target="https://twitter.com/Romain__V/status/1133383677998764033" TargetMode="External"/><Relationship Id="rId289" Type="http://schemas.openxmlformats.org/officeDocument/2006/relationships/hyperlink" Target="https://pbs.twimg.com/media/D7o5kARW4AA6rbg.jpg" TargetMode="External"/><Relationship Id="rId11" Type="http://schemas.openxmlformats.org/officeDocument/2006/relationships/hyperlink" Target="https://pbs.twimg.com/media/D7vXIXhWkAApWp6.jpg" TargetMode="External"/><Relationship Id="rId53" Type="http://schemas.openxmlformats.org/officeDocument/2006/relationships/hyperlink" Target="http://www.linkedin.com/in/nola-n-diaye-92312758" TargetMode="External"/><Relationship Id="rId149" Type="http://schemas.openxmlformats.org/officeDocument/2006/relationships/hyperlink" Target="http://casusbibli.wordpress.com/" TargetMode="External"/><Relationship Id="rId314" Type="http://schemas.openxmlformats.org/officeDocument/2006/relationships/hyperlink" Target="http://www.exlibrisgroup.com/" TargetMode="External"/><Relationship Id="rId356" Type="http://schemas.openxmlformats.org/officeDocument/2006/relationships/hyperlink" Target="https://pbs.twimg.com/media/D7UgNN_XsAAxGVq.jpg" TargetMode="External"/><Relationship Id="rId398" Type="http://schemas.openxmlformats.org/officeDocument/2006/relationships/hyperlink" Target="https://pbs.twimg.com/media/D6sIOxxXkAAOvJD.jpg" TargetMode="External"/><Relationship Id="rId95" Type="http://schemas.openxmlformats.org/officeDocument/2006/relationships/hyperlink" Target="http://www.linkedin.com/in/nola-n-diaye-92312758" TargetMode="External"/><Relationship Id="rId160" Type="http://schemas.openxmlformats.org/officeDocument/2006/relationships/hyperlink" Target="http://koha-fr.org/" TargetMode="External"/><Relationship Id="rId216" Type="http://schemas.openxmlformats.org/officeDocument/2006/relationships/hyperlink" Target="https://pbs.twimg.com/media/D7pKdGgWkAAIXvF.jpg" TargetMode="External"/><Relationship Id="rId423" Type="http://schemas.openxmlformats.org/officeDocument/2006/relationships/hyperlink" Target="https://bit.ly/2W5r171" TargetMode="External"/><Relationship Id="rId258" Type="http://schemas.openxmlformats.org/officeDocument/2006/relationships/hyperlink" Target="https://pbs.twimg.com/media/D7o_KHHWsAEKFKV.png" TargetMode="External"/><Relationship Id="rId22" Type="http://schemas.openxmlformats.org/officeDocument/2006/relationships/hyperlink" Target="http://www.linkedin.com/in/nola-n-diaye-92312758" TargetMode="External"/><Relationship Id="rId64" Type="http://schemas.openxmlformats.org/officeDocument/2006/relationships/hyperlink" Target="https://pbs.twimg.com/media/D7t-Gc2XsAAOMVH.jpg" TargetMode="External"/><Relationship Id="rId118" Type="http://schemas.openxmlformats.org/officeDocument/2006/relationships/hyperlink" Target="https://pbs.twimg.com/media/D7qQ8nzWwAAtjeo.jpg" TargetMode="External"/><Relationship Id="rId325" Type="http://schemas.openxmlformats.org/officeDocument/2006/relationships/hyperlink" Target="https://www.inist.fr/nos-actualites/inist-jabes2019/" TargetMode="External"/><Relationship Id="rId367" Type="http://schemas.openxmlformats.org/officeDocument/2006/relationships/hyperlink" Target="https://bit.ly/2W5r171" TargetMode="External"/><Relationship Id="rId171" Type="http://schemas.openxmlformats.org/officeDocument/2006/relationships/hyperlink" Target="https://www.unilim.fr/scd/" TargetMode="External"/><Relationship Id="rId227" Type="http://schemas.openxmlformats.org/officeDocument/2006/relationships/hyperlink" Target="https://pbs.twimg.com/media/D7pFGXeWkAAdb8-.jpg" TargetMode="External"/><Relationship Id="rId269" Type="http://schemas.openxmlformats.org/officeDocument/2006/relationships/hyperlink" Target="https://www.unilim.fr/scd/" TargetMode="External"/><Relationship Id="rId434" Type="http://schemas.openxmlformats.org/officeDocument/2006/relationships/hyperlink" Target="http://www.abes.fr/" TargetMode="External"/><Relationship Id="rId33" Type="http://schemas.openxmlformats.org/officeDocument/2006/relationships/hyperlink" Target="https://pbs.twimg.com/media/D7u1WjbWkAAP3sf.jpg" TargetMode="External"/><Relationship Id="rId129" Type="http://schemas.openxmlformats.org/officeDocument/2006/relationships/hyperlink" Target="https://pbs.twimg.com/media/D7qOJN8X4AApF8c.jpg" TargetMode="External"/><Relationship Id="rId280" Type="http://schemas.openxmlformats.org/officeDocument/2006/relationships/hyperlink" Target="https://www.unilim.fr/scd/" TargetMode="External"/><Relationship Id="rId336" Type="http://schemas.openxmlformats.org/officeDocument/2006/relationships/hyperlink" Target="http://www.bib.uvsq.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7"/>
  <sheetViews>
    <sheetView tabSelected="1" workbookViewId="0">
      <selection activeCell="K6" sqref="K6"/>
    </sheetView>
  </sheetViews>
  <sheetFormatPr baseColWidth="10" defaultColWidth="14.42578125" defaultRowHeight="15"/>
  <cols>
    <col min="1" max="1" width="15.28515625" style="3" customWidth="1"/>
    <col min="2" max="2" width="14.42578125" style="3"/>
    <col min="3" max="3" width="16.28515625" style="3" customWidth="1"/>
    <col min="4" max="4" width="41.5703125" style="3" customWidth="1"/>
    <col min="5" max="5" width="17.7109375" style="3" customWidth="1"/>
    <col min="6" max="7" width="16.140625" style="3" customWidth="1"/>
    <col min="8" max="8" width="19.7109375" style="3" customWidth="1"/>
    <col min="9" max="16384" width="14.42578125" style="3"/>
  </cols>
  <sheetData>
    <row r="1" spans="1:8" ht="25.5" customHeight="1">
      <c r="A1" s="1" t="s">
        <v>0</v>
      </c>
      <c r="B1" s="2"/>
      <c r="C1" s="2"/>
      <c r="D1" s="2"/>
      <c r="E1" s="2"/>
      <c r="F1" s="2"/>
      <c r="G1" s="2"/>
    </row>
    <row r="2" spans="1:8" ht="29.25" customHeight="1">
      <c r="A2" s="4" t="s">
        <v>1</v>
      </c>
      <c r="B2" s="5" t="s">
        <v>2</v>
      </c>
      <c r="C2" s="5" t="s">
        <v>3</v>
      </c>
      <c r="D2" s="6" t="s">
        <v>4</v>
      </c>
      <c r="E2" s="5" t="s">
        <v>5</v>
      </c>
      <c r="F2" s="5" t="s">
        <v>6</v>
      </c>
      <c r="G2" s="5" t="s">
        <v>7</v>
      </c>
      <c r="H2" s="5" t="s">
        <v>8</v>
      </c>
    </row>
    <row r="3" spans="1:8" ht="33.75">
      <c r="A3" s="7">
        <v>43616.666377314818</v>
      </c>
      <c r="B3" s="8" t="str">
        <f>HYPERLINK("https://twitter.com/com_abes","@com_abes")</f>
        <v>@com_abes</v>
      </c>
      <c r="C3" s="9" t="s">
        <v>9</v>
      </c>
      <c r="D3" s="10" t="s">
        <v>10</v>
      </c>
      <c r="E3" s="11" t="str">
        <f>HYPERLINK("https://twitter.com/com_abes/status/1134459409415974912","1134459409415974912")</f>
        <v>1134459409415974912</v>
      </c>
      <c r="F3" s="12"/>
      <c r="G3" s="13" t="s">
        <v>11</v>
      </c>
      <c r="H3" s="13" t="s">
        <v>12</v>
      </c>
    </row>
    <row r="4" spans="1:8" ht="45">
      <c r="A4" s="7">
        <v>43616.602071759262</v>
      </c>
      <c r="B4" s="8" t="str">
        <f>HYPERLINK("https://twitter.com/27point7","@27point7")</f>
        <v>@27point7</v>
      </c>
      <c r="C4" s="9" t="s">
        <v>13</v>
      </c>
      <c r="D4" s="10" t="s">
        <v>14</v>
      </c>
      <c r="E4" s="11" t="str">
        <f>HYPERLINK("https://twitter.com/27point7/status/1134436106097909762","1134436106097909762")</f>
        <v>1134436106097909762</v>
      </c>
      <c r="F4" s="13" t="s">
        <v>15</v>
      </c>
      <c r="G4" s="13" t="s">
        <v>16</v>
      </c>
      <c r="H4" s="12"/>
    </row>
    <row r="5" spans="1:8" ht="22.5">
      <c r="A5" s="7">
        <v>43616.444328703699</v>
      </c>
      <c r="B5" s="8" t="str">
        <f>HYPERLINK("https://twitter.com/Romain__V","@Romain__V")</f>
        <v>@Romain__V</v>
      </c>
      <c r="C5" s="9" t="s">
        <v>17</v>
      </c>
      <c r="D5" s="10" t="s">
        <v>18</v>
      </c>
      <c r="E5" s="11" t="str">
        <f>HYPERLINK("https://twitter.com/Romain__V/status/1134378941546946560","1134378941546946560")</f>
        <v>1134378941546946560</v>
      </c>
      <c r="F5" s="12"/>
      <c r="G5" s="13" t="s">
        <v>19</v>
      </c>
      <c r="H5" s="12"/>
    </row>
    <row r="6" spans="1:8" ht="33.75">
      <c r="A6" s="7">
        <v>43615.53429398148</v>
      </c>
      <c r="B6" s="8" t="str">
        <f>HYPERLINK("https://twitter.com/27point7","@27point7")</f>
        <v>@27point7</v>
      </c>
      <c r="C6" s="9" t="s">
        <v>13</v>
      </c>
      <c r="D6" s="10" t="s">
        <v>20</v>
      </c>
      <c r="E6" s="11" t="str">
        <f>HYPERLINK("https://twitter.com/27point7/status/1134049156123758592","1134049156123758592")</f>
        <v>1134049156123758592</v>
      </c>
      <c r="F6" s="12"/>
      <c r="G6" s="12"/>
      <c r="H6" s="12"/>
    </row>
    <row r="7" spans="1:8" ht="45">
      <c r="A7" s="7">
        <v>43615.513773148152</v>
      </c>
      <c r="B7" s="8" t="str">
        <f>HYPERLINK("https://twitter.com/NDiayeNola","@NDiayeNola")</f>
        <v>@NDiayeNola</v>
      </c>
      <c r="C7" s="9" t="s">
        <v>21</v>
      </c>
      <c r="D7" s="10" t="s">
        <v>22</v>
      </c>
      <c r="E7" s="11" t="str">
        <f>HYPERLINK("https://twitter.com/NDiayeNola/status/1134041722265251840","1134041722265251840")</f>
        <v>1134041722265251840</v>
      </c>
      <c r="F7" s="12"/>
      <c r="G7" s="12"/>
      <c r="H7" s="13" t="s">
        <v>23</v>
      </c>
    </row>
    <row r="8" spans="1:8" ht="33.75">
      <c r="A8" s="7">
        <v>43614.697453703702</v>
      </c>
      <c r="B8" s="8" t="str">
        <f>HYPERLINK("https://twitter.com/DBoussiron","@DBoussiron")</f>
        <v>@DBoussiron</v>
      </c>
      <c r="C8" s="9" t="s">
        <v>24</v>
      </c>
      <c r="D8" s="10" t="s">
        <v>25</v>
      </c>
      <c r="E8" s="11" t="str">
        <f>HYPERLINK("https://twitter.com/DBoussiron/status/1133745895978262529","1133745895978262529")</f>
        <v>1133745895978262529</v>
      </c>
      <c r="F8" s="12"/>
      <c r="G8" s="13" t="s">
        <v>26</v>
      </c>
      <c r="H8" s="12"/>
    </row>
    <row r="9" spans="1:8" ht="22.5">
      <c r="A9" s="7">
        <v>43614.696539351848</v>
      </c>
      <c r="B9" s="8" t="str">
        <f>HYPERLINK("https://twitter.com/Romain__V","@Romain__V")</f>
        <v>@Romain__V</v>
      </c>
      <c r="C9" s="9" t="s">
        <v>17</v>
      </c>
      <c r="D9" s="10" t="s">
        <v>27</v>
      </c>
      <c r="E9" s="11" t="str">
        <f>HYPERLINK("https://twitter.com/Romain__V/status/1133745566784139267","1133745566784139267")</f>
        <v>1133745566784139267</v>
      </c>
      <c r="F9" s="12"/>
      <c r="G9" s="12"/>
      <c r="H9" s="12"/>
    </row>
    <row r="10" spans="1:8" ht="22.5">
      <c r="A10" s="7">
        <v>43614.695243055554</v>
      </c>
      <c r="B10" s="8" t="str">
        <f>HYPERLINK("https://twitter.com/iladpo","@iladpo")</f>
        <v>@iladpo</v>
      </c>
      <c r="C10" s="9" t="s">
        <v>28</v>
      </c>
      <c r="D10" s="10" t="s">
        <v>29</v>
      </c>
      <c r="E10" s="11" t="str">
        <f>HYPERLINK("https://twitter.com/iladpo/status/1133745095990231041","1133745095990231041")</f>
        <v>1133745095990231041</v>
      </c>
      <c r="F10" s="12"/>
      <c r="G10" s="12"/>
      <c r="H10" s="12"/>
    </row>
    <row r="11" spans="1:8">
      <c r="A11" s="7">
        <v>43614.695150462961</v>
      </c>
      <c r="B11" s="8" t="str">
        <f>HYPERLINK("https://twitter.com/thierryclavel","@thierryclavel")</f>
        <v>@thierryclavel</v>
      </c>
      <c r="C11" s="9" t="s">
        <v>30</v>
      </c>
      <c r="D11" s="10" t="s">
        <v>31</v>
      </c>
      <c r="E11" s="11" t="str">
        <f>HYPERLINK("https://twitter.com/thierryclavel/status/1133745062788124672","1133745062788124672")</f>
        <v>1133745062788124672</v>
      </c>
      <c r="F11" s="12"/>
      <c r="G11" s="13" t="s">
        <v>32</v>
      </c>
      <c r="H11" s="12"/>
    </row>
    <row r="12" spans="1:8" ht="45">
      <c r="A12" s="7">
        <v>43614.686574074076</v>
      </c>
      <c r="B12" s="8" t="str">
        <f>HYPERLINK("https://twitter.com/071625348","@071625348")</f>
        <v>@071625348</v>
      </c>
      <c r="C12" s="9" t="s">
        <v>33</v>
      </c>
      <c r="D12" s="10" t="s">
        <v>34</v>
      </c>
      <c r="E12" s="11" t="str">
        <f>HYPERLINK("https://twitter.com/071625348/status/1133741954502713345","1133741954502713345")</f>
        <v>1133741954502713345</v>
      </c>
      <c r="F12" s="12"/>
      <c r="G12" s="12"/>
      <c r="H12" s="12"/>
    </row>
    <row r="13" spans="1:8" ht="33.75">
      <c r="A13" s="7">
        <v>43614.685208333336</v>
      </c>
      <c r="B13" s="8" t="str">
        <f>HYPERLINK("https://twitter.com/symac","@symac")</f>
        <v>@symac</v>
      </c>
      <c r="C13" s="9" t="s">
        <v>35</v>
      </c>
      <c r="D13" s="10" t="s">
        <v>36</v>
      </c>
      <c r="E13" s="11" t="str">
        <f>HYPERLINK("https://twitter.com/symac/status/1133741458450731008","1133741458450731008")</f>
        <v>1133741458450731008</v>
      </c>
      <c r="F13" s="12"/>
      <c r="G13" s="12"/>
      <c r="H13" s="13" t="s">
        <v>37</v>
      </c>
    </row>
    <row r="14" spans="1:8" ht="45">
      <c r="A14" s="7">
        <v>43614.684756944444</v>
      </c>
      <c r="B14" s="8" t="str">
        <f t="shared" ref="B14:B16" si="0">HYPERLINK("https://twitter.com/Romain__V","@Romain__V")</f>
        <v>@Romain__V</v>
      </c>
      <c r="C14" s="9" t="s">
        <v>17</v>
      </c>
      <c r="D14" s="10" t="s">
        <v>38</v>
      </c>
      <c r="E14" s="11" t="str">
        <f>HYPERLINK("https://twitter.com/Romain__V/status/1133741295829172224","1133741295829172224")</f>
        <v>1133741295829172224</v>
      </c>
      <c r="F14" s="12"/>
      <c r="G14" s="12"/>
      <c r="H14" s="12"/>
    </row>
    <row r="15" spans="1:8">
      <c r="A15" s="7">
        <v>43614.68377314815</v>
      </c>
      <c r="B15" s="8" t="str">
        <f t="shared" si="0"/>
        <v>@Romain__V</v>
      </c>
      <c r="C15" s="9" t="s">
        <v>17</v>
      </c>
      <c r="D15" s="10" t="s">
        <v>39</v>
      </c>
      <c r="E15" s="11" t="str">
        <f>HYPERLINK("https://twitter.com/Romain__V/status/1133740937799229446","1133740937799229446")</f>
        <v>1133740937799229446</v>
      </c>
      <c r="F15" s="12"/>
      <c r="G15" s="12"/>
      <c r="H15" s="12"/>
    </row>
    <row r="16" spans="1:8" ht="22.5">
      <c r="A16" s="7">
        <v>43614.681539351848</v>
      </c>
      <c r="B16" s="8" t="str">
        <f t="shared" si="0"/>
        <v>@Romain__V</v>
      </c>
      <c r="C16" s="9" t="s">
        <v>17</v>
      </c>
      <c r="D16" s="10" t="s">
        <v>40</v>
      </c>
      <c r="E16" s="11" t="str">
        <f>HYPERLINK("https://twitter.com/Romain__V/status/1133740130924150785","1133740130924150785")</f>
        <v>1133740130924150785</v>
      </c>
      <c r="F16" s="12"/>
      <c r="G16" s="12"/>
      <c r="H16" s="12"/>
    </row>
    <row r="17" spans="1:8">
      <c r="A17" s="7">
        <v>43614.681134259255</v>
      </c>
      <c r="B17" s="8" t="str">
        <f>HYPERLINK("https://twitter.com/thierryclavel","@thierryclavel")</f>
        <v>@thierryclavel</v>
      </c>
      <c r="C17" s="9" t="s">
        <v>30</v>
      </c>
      <c r="D17" s="10" t="s">
        <v>41</v>
      </c>
      <c r="E17" s="11" t="str">
        <f>HYPERLINK("https://twitter.com/thierryclavel/status/1133739984903475202","1133739984903475202")</f>
        <v>1133739984903475202</v>
      </c>
      <c r="F17" s="12"/>
      <c r="G17" s="13" t="s">
        <v>42</v>
      </c>
      <c r="H17" s="12"/>
    </row>
    <row r="18" spans="1:8" ht="33.75">
      <c r="A18" s="7">
        <v>43614.680092592593</v>
      </c>
      <c r="B18" s="8" t="str">
        <f t="shared" ref="B18:B20" si="1">HYPERLINK("https://twitter.com/Romain__V","@Romain__V")</f>
        <v>@Romain__V</v>
      </c>
      <c r="C18" s="9" t="s">
        <v>17</v>
      </c>
      <c r="D18" s="10" t="s">
        <v>43</v>
      </c>
      <c r="E18" s="11" t="str">
        <f>HYPERLINK("https://twitter.com/Romain__V/status/1133739606455783426","1133739606455783426")</f>
        <v>1133739606455783426</v>
      </c>
      <c r="F18" s="12"/>
      <c r="G18" s="12"/>
      <c r="H18" s="12"/>
    </row>
    <row r="19" spans="1:8" ht="22.5">
      <c r="A19" s="7">
        <v>43614.678599537037</v>
      </c>
      <c r="B19" s="8" t="str">
        <f t="shared" si="1"/>
        <v>@Romain__V</v>
      </c>
      <c r="C19" s="9" t="s">
        <v>17</v>
      </c>
      <c r="D19" s="10" t="s">
        <v>44</v>
      </c>
      <c r="E19" s="11" t="str">
        <f>HYPERLINK("https://twitter.com/Romain__V/status/1133739064434282497","1133739064434282497")</f>
        <v>1133739064434282497</v>
      </c>
      <c r="F19" s="12"/>
      <c r="G19" s="12"/>
      <c r="H19" s="12"/>
    </row>
    <row r="20" spans="1:8" ht="67.5">
      <c r="A20" s="7">
        <v>43614.6721412037</v>
      </c>
      <c r="B20" s="8" t="str">
        <f t="shared" si="1"/>
        <v>@Romain__V</v>
      </c>
      <c r="C20" s="9" t="s">
        <v>17</v>
      </c>
      <c r="D20" s="10" t="s">
        <v>45</v>
      </c>
      <c r="E20" s="11" t="str">
        <f>HYPERLINK("https://twitter.com/Romain__V/status/1133736723798798336","1133736723798798336")</f>
        <v>1133736723798798336</v>
      </c>
      <c r="F20" s="12"/>
      <c r="G20" s="12"/>
      <c r="H20" s="12"/>
    </row>
    <row r="21" spans="1:8">
      <c r="A21" s="7">
        <v>43614.670972222222</v>
      </c>
      <c r="B21" s="8" t="str">
        <f>HYPERLINK("https://twitter.com/thierryclavel","@thierryclavel")</f>
        <v>@thierryclavel</v>
      </c>
      <c r="C21" s="9" t="s">
        <v>30</v>
      </c>
      <c r="D21" s="10" t="s">
        <v>46</v>
      </c>
      <c r="E21" s="11" t="str">
        <f>HYPERLINK("https://twitter.com/thierryclavel/status/1133736299142062080","1133736299142062080")</f>
        <v>1133736299142062080</v>
      </c>
      <c r="F21" s="12"/>
      <c r="G21" s="13" t="s">
        <v>47</v>
      </c>
      <c r="H21" s="12"/>
    </row>
    <row r="22" spans="1:8" ht="67.5">
      <c r="A22" s="7">
        <v>43614.659131944441</v>
      </c>
      <c r="B22" s="8" t="str">
        <f>HYPERLINK("https://twitter.com/NDiayeNola","@NDiayeNola")</f>
        <v>@NDiayeNola</v>
      </c>
      <c r="C22" s="9" t="s">
        <v>21</v>
      </c>
      <c r="D22" s="10" t="s">
        <v>48</v>
      </c>
      <c r="E22" s="11" t="str">
        <f>HYPERLINK("https://twitter.com/NDiayeNola/status/1133732007714992128","1133732007714992128")</f>
        <v>1133732007714992128</v>
      </c>
      <c r="F22" s="12" t="s">
        <v>49</v>
      </c>
      <c r="G22" s="12"/>
      <c r="H22" s="13" t="s">
        <v>23</v>
      </c>
    </row>
    <row r="23" spans="1:8">
      <c r="A23" s="7">
        <v>43614.651388888888</v>
      </c>
      <c r="B23" s="8" t="str">
        <f>HYPERLINK("https://twitter.com/com_abes","@com_abes")</f>
        <v>@com_abes</v>
      </c>
      <c r="C23" s="9" t="s">
        <v>9</v>
      </c>
      <c r="D23" s="10" t="s">
        <v>50</v>
      </c>
      <c r="E23" s="11" t="str">
        <f>HYPERLINK("https://twitter.com/com_abes/status/1133729201905897473","1133729201905897473")</f>
        <v>1133729201905897473</v>
      </c>
      <c r="F23" s="13" t="s">
        <v>51</v>
      </c>
      <c r="G23" s="12"/>
      <c r="H23" s="13" t="s">
        <v>12</v>
      </c>
    </row>
    <row r="24" spans="1:8" ht="67.5">
      <c r="A24" s="7">
        <v>43614.649039351847</v>
      </c>
      <c r="B24" s="8" t="str">
        <f>HYPERLINK("https://twitter.com/Romain__V","@Romain__V")</f>
        <v>@Romain__V</v>
      </c>
      <c r="C24" s="9" t="s">
        <v>17</v>
      </c>
      <c r="D24" s="10" t="s">
        <v>52</v>
      </c>
      <c r="E24" s="11" t="str">
        <f>HYPERLINK("https://twitter.com/Romain__V/status/1133728353331154945","1133728353331154945")</f>
        <v>1133728353331154945</v>
      </c>
      <c r="F24" s="12"/>
      <c r="G24" s="12"/>
      <c r="H24" s="12"/>
    </row>
    <row r="25" spans="1:8" ht="33.75">
      <c r="A25" s="7">
        <v>43614.643437499995</v>
      </c>
      <c r="B25" s="8" t="str">
        <f>HYPERLINK("https://twitter.com/fxboffy","@fxboffy")</f>
        <v>@fxboffy</v>
      </c>
      <c r="C25" s="9" t="s">
        <v>53</v>
      </c>
      <c r="D25" s="10" t="s">
        <v>54</v>
      </c>
      <c r="E25" s="11" t="str">
        <f>HYPERLINK("https://twitter.com/fxboffy/status/1133726321094385664","1133726321094385664")</f>
        <v>1133726321094385664</v>
      </c>
      <c r="F25" s="12"/>
      <c r="G25" s="12"/>
      <c r="H25" s="12"/>
    </row>
    <row r="26" spans="1:8" ht="22.5">
      <c r="A26" s="7">
        <v>43614.637546296297</v>
      </c>
      <c r="B26" s="8" t="str">
        <f>HYPERLINK("https://twitter.com/Romain__V","@Romain__V")</f>
        <v>@Romain__V</v>
      </c>
      <c r="C26" s="9" t="s">
        <v>17</v>
      </c>
      <c r="D26" s="10" t="s">
        <v>55</v>
      </c>
      <c r="E26" s="11" t="str">
        <f>HYPERLINK("https://twitter.com/Romain__V/status/1133724188617904129","1133724188617904129")</f>
        <v>1133724188617904129</v>
      </c>
      <c r="F26" s="12"/>
      <c r="G26" s="12"/>
      <c r="H26" s="12"/>
    </row>
    <row r="27" spans="1:8" ht="22.5">
      <c r="A27" s="7">
        <v>43614.635439814811</v>
      </c>
      <c r="B27" s="8" t="str">
        <f>HYPERLINK("https://twitter.com/NDiayeNola","@NDiayeNola")</f>
        <v>@NDiayeNola</v>
      </c>
      <c r="C27" s="9" t="s">
        <v>21</v>
      </c>
      <c r="D27" s="10" t="s">
        <v>56</v>
      </c>
      <c r="E27" s="11" t="str">
        <f>HYPERLINK("https://twitter.com/NDiayeNola/status/1133723424835145730","1133723424835145730")</f>
        <v>1133723424835145730</v>
      </c>
      <c r="F27" s="12"/>
      <c r="G27" s="13" t="s">
        <v>57</v>
      </c>
      <c r="H27" s="13" t="s">
        <v>23</v>
      </c>
    </row>
    <row r="28" spans="1:8" ht="22.5">
      <c r="A28" s="7">
        <v>43614.629062499997</v>
      </c>
      <c r="B28" s="8" t="str">
        <f t="shared" ref="B28:B30" si="2">HYPERLINK("https://twitter.com/Romain__V","@Romain__V")</f>
        <v>@Romain__V</v>
      </c>
      <c r="C28" s="9" t="s">
        <v>17</v>
      </c>
      <c r="D28" s="10" t="s">
        <v>58</v>
      </c>
      <c r="E28" s="11" t="str">
        <f>HYPERLINK("https://twitter.com/Romain__V/status/1133721113488441349","1133721113488441349")</f>
        <v>1133721113488441349</v>
      </c>
      <c r="F28" s="12"/>
      <c r="G28" s="12"/>
      <c r="H28" s="12"/>
    </row>
    <row r="29" spans="1:8" ht="33.75">
      <c r="A29" s="7">
        <v>43614.627442129626</v>
      </c>
      <c r="B29" s="8" t="str">
        <f t="shared" si="2"/>
        <v>@Romain__V</v>
      </c>
      <c r="C29" s="9" t="s">
        <v>17</v>
      </c>
      <c r="D29" s="10" t="s">
        <v>59</v>
      </c>
      <c r="E29" s="11" t="str">
        <f>HYPERLINK("https://twitter.com/Romain__V/status/1133720526613037056","1133720526613037056")</f>
        <v>1133720526613037056</v>
      </c>
      <c r="F29" s="12"/>
      <c r="G29" s="12"/>
      <c r="H29" s="12"/>
    </row>
    <row r="30" spans="1:8" ht="22.5">
      <c r="A30" s="7">
        <v>43614.623877314814</v>
      </c>
      <c r="B30" s="8" t="str">
        <f t="shared" si="2"/>
        <v>@Romain__V</v>
      </c>
      <c r="C30" s="9" t="s">
        <v>17</v>
      </c>
      <c r="D30" s="10" t="s">
        <v>60</v>
      </c>
      <c r="E30" s="11" t="str">
        <f>HYPERLINK("https://twitter.com/Romain__V/status/1133719232498282497","1133719232498282497")</f>
        <v>1133719232498282497</v>
      </c>
      <c r="F30" s="12"/>
      <c r="G30" s="12"/>
      <c r="H30" s="12"/>
    </row>
    <row r="31" spans="1:8" ht="67.5">
      <c r="A31" s="7">
        <v>43614.622314814813</v>
      </c>
      <c r="B31" s="8" t="str">
        <f>HYPERLINK("https://twitter.com/COLLEX_IR","@COLLEX_IR")</f>
        <v>@COLLEX_IR</v>
      </c>
      <c r="C31" s="9" t="s">
        <v>61</v>
      </c>
      <c r="D31" s="10" t="s">
        <v>62</v>
      </c>
      <c r="E31" s="11" t="str">
        <f>HYPERLINK("https://twitter.com/COLLEX_IR/status/1133718665642299394","1133718665642299394")</f>
        <v>1133718665642299394</v>
      </c>
      <c r="F31" s="12"/>
      <c r="G31" s="12"/>
      <c r="H31" s="13" t="s">
        <v>63</v>
      </c>
    </row>
    <row r="32" spans="1:8" ht="45">
      <c r="A32" s="7">
        <v>43614.617986111116</v>
      </c>
      <c r="B32" s="8" t="str">
        <f>HYPERLINK("https://twitter.com/symac","@symac")</f>
        <v>@symac</v>
      </c>
      <c r="C32" s="9" t="s">
        <v>35</v>
      </c>
      <c r="D32" s="10" t="s">
        <v>64</v>
      </c>
      <c r="E32" s="11" t="str">
        <f>HYPERLINK("https://twitter.com/symac/status/1133717100395159553","1133717100395159553")</f>
        <v>1133717100395159553</v>
      </c>
      <c r="F32" s="12"/>
      <c r="G32" s="12"/>
      <c r="H32" s="13" t="s">
        <v>37</v>
      </c>
    </row>
    <row r="33" spans="1:8" ht="56.25">
      <c r="A33" s="7">
        <v>43614.617442129631</v>
      </c>
      <c r="B33" s="8" t="str">
        <f>HYPERLINK("https://twitter.com/COLLEX_IR","@COLLEX_IR")</f>
        <v>@COLLEX_IR</v>
      </c>
      <c r="C33" s="9" t="s">
        <v>61</v>
      </c>
      <c r="D33" s="10" t="s">
        <v>65</v>
      </c>
      <c r="E33" s="11" t="str">
        <f>HYPERLINK("https://twitter.com/COLLEX_IR/status/1133716900507209730","1133716900507209730")</f>
        <v>1133716900507209730</v>
      </c>
      <c r="F33" s="12"/>
      <c r="G33" s="12"/>
      <c r="H33" s="13" t="s">
        <v>63</v>
      </c>
    </row>
    <row r="34" spans="1:8">
      <c r="A34" s="7">
        <v>43614.615057870367</v>
      </c>
      <c r="B34" s="8" t="str">
        <f>HYPERLINK("https://twitter.com/NDiayeNola","@NDiayeNola")</f>
        <v>@NDiayeNola</v>
      </c>
      <c r="C34" s="9" t="s">
        <v>21</v>
      </c>
      <c r="D34" s="10" t="s">
        <v>66</v>
      </c>
      <c r="E34" s="11" t="str">
        <f>HYPERLINK("https://twitter.com/NDiayeNola/status/1133716038045052933","1133716038045052933")</f>
        <v>1133716038045052933</v>
      </c>
      <c r="F34" s="12"/>
      <c r="G34" s="13" t="s">
        <v>67</v>
      </c>
      <c r="H34" s="13" t="s">
        <v>23</v>
      </c>
    </row>
    <row r="35" spans="1:8" ht="56.25">
      <c r="A35" s="7">
        <v>43614.613750000004</v>
      </c>
      <c r="B35" s="8" t="str">
        <f>HYPERLINK("https://twitter.com/Romain__V","@Romain__V")</f>
        <v>@Romain__V</v>
      </c>
      <c r="C35" s="9" t="s">
        <v>17</v>
      </c>
      <c r="D35" s="10" t="s">
        <v>68</v>
      </c>
      <c r="E35" s="11" t="str">
        <f>HYPERLINK("https://twitter.com/Romain__V/status/1133715562075447296","1133715562075447296")</f>
        <v>1133715562075447296</v>
      </c>
      <c r="F35" s="12"/>
      <c r="G35" s="12"/>
      <c r="H35" s="12"/>
    </row>
    <row r="36" spans="1:8" ht="33.75">
      <c r="A36" s="7">
        <v>43614.611111111109</v>
      </c>
      <c r="B36" s="8" t="str">
        <f>HYPERLINK("https://twitter.com/NDiayeNola","@NDiayeNola")</f>
        <v>@NDiayeNola</v>
      </c>
      <c r="C36" s="9" t="s">
        <v>21</v>
      </c>
      <c r="D36" s="10" t="s">
        <v>69</v>
      </c>
      <c r="E36" s="11" t="str">
        <f>HYPERLINK("https://twitter.com/NDiayeNola/status/1133714608638836738","1133714608638836738")</f>
        <v>1133714608638836738</v>
      </c>
      <c r="F36" s="12"/>
      <c r="G36" s="12"/>
      <c r="H36" s="13" t="s">
        <v>23</v>
      </c>
    </row>
    <row r="37" spans="1:8" ht="33.75">
      <c r="A37" s="7">
        <v>43614.608958333338</v>
      </c>
      <c r="B37" s="8" t="str">
        <f>HYPERLINK("https://twitter.com/SIBULim","@SIBULim")</f>
        <v>@SIBULim</v>
      </c>
      <c r="C37" s="9" t="s">
        <v>70</v>
      </c>
      <c r="D37" s="10" t="s">
        <v>71</v>
      </c>
      <c r="E37" s="11" t="str">
        <f>HYPERLINK("https://twitter.com/SIBULim/status/1133713828594819074","1133713828594819074")</f>
        <v>1133713828594819074</v>
      </c>
      <c r="F37" s="12"/>
      <c r="G37" s="13" t="s">
        <v>72</v>
      </c>
      <c r="H37" s="13" t="s">
        <v>73</v>
      </c>
    </row>
    <row r="38" spans="1:8" ht="33.75">
      <c r="A38" s="7">
        <v>43614.606342592597</v>
      </c>
      <c r="B38" s="8" t="str">
        <f t="shared" ref="B38:B41" si="3">HYPERLINK("https://twitter.com/NDiayeNola","@NDiayeNola")</f>
        <v>@NDiayeNola</v>
      </c>
      <c r="C38" s="9" t="s">
        <v>21</v>
      </c>
      <c r="D38" s="10" t="s">
        <v>74</v>
      </c>
      <c r="E38" s="11" t="str">
        <f>HYPERLINK("https://twitter.com/NDiayeNola/status/1133712878886948864","1133712878886948864")</f>
        <v>1133712878886948864</v>
      </c>
      <c r="F38" s="12"/>
      <c r="G38" s="13" t="s">
        <v>75</v>
      </c>
      <c r="H38" s="13" t="s">
        <v>23</v>
      </c>
    </row>
    <row r="39" spans="1:8" ht="22.5">
      <c r="A39" s="7">
        <v>43614.604247685187</v>
      </c>
      <c r="B39" s="8" t="str">
        <f t="shared" si="3"/>
        <v>@NDiayeNola</v>
      </c>
      <c r="C39" s="9" t="s">
        <v>21</v>
      </c>
      <c r="D39" s="10" t="s">
        <v>76</v>
      </c>
      <c r="E39" s="11" t="str">
        <f>HYPERLINK("https://twitter.com/NDiayeNola/status/1133712122150576128","1133712122150576128")</f>
        <v>1133712122150576128</v>
      </c>
      <c r="F39" s="12"/>
      <c r="G39" s="13" t="s">
        <v>77</v>
      </c>
      <c r="H39" s="13" t="s">
        <v>23</v>
      </c>
    </row>
    <row r="40" spans="1:8" ht="56.25">
      <c r="A40" s="7">
        <v>43614.599375000005</v>
      </c>
      <c r="B40" s="8" t="str">
        <f t="shared" si="3"/>
        <v>@NDiayeNola</v>
      </c>
      <c r="C40" s="9" t="s">
        <v>21</v>
      </c>
      <c r="D40" s="10" t="s">
        <v>78</v>
      </c>
      <c r="E40" s="11" t="str">
        <f>HYPERLINK("https://twitter.com/NDiayeNola/status/1133710353605513216","1133710353605513216")</f>
        <v>1133710353605513216</v>
      </c>
      <c r="F40" s="12"/>
      <c r="G40" s="12"/>
      <c r="H40" s="13" t="s">
        <v>23</v>
      </c>
    </row>
    <row r="41" spans="1:8" ht="33.75">
      <c r="A41" s="7">
        <v>43614.597187499996</v>
      </c>
      <c r="B41" s="8" t="str">
        <f t="shared" si="3"/>
        <v>@NDiayeNola</v>
      </c>
      <c r="C41" s="9" t="s">
        <v>21</v>
      </c>
      <c r="D41" s="10" t="s">
        <v>79</v>
      </c>
      <c r="E41" s="11" t="str">
        <f>HYPERLINK("https://twitter.com/NDiayeNola/status/1133709562463379461","1133709562463379461")</f>
        <v>1133709562463379461</v>
      </c>
      <c r="F41" s="12"/>
      <c r="G41" s="12"/>
      <c r="H41" s="13" t="s">
        <v>23</v>
      </c>
    </row>
    <row r="42" spans="1:8" ht="56.25">
      <c r="A42" s="7">
        <v>43614.594456018516</v>
      </c>
      <c r="B42" s="8" t="str">
        <f>HYPERLINK("https://twitter.com/Agrume_i","@Agrume_i")</f>
        <v>@Agrume_i</v>
      </c>
      <c r="C42" s="9" t="s">
        <v>80</v>
      </c>
      <c r="D42" s="10" t="s">
        <v>81</v>
      </c>
      <c r="E42" s="11" t="str">
        <f>HYPERLINK("https://twitter.com/Agrume_i/status/1133708572146192384","1133708572146192384")</f>
        <v>1133708572146192384</v>
      </c>
      <c r="F42" s="12"/>
      <c r="G42" s="12"/>
      <c r="H42" s="12"/>
    </row>
    <row r="43" spans="1:8" ht="22.5">
      <c r="A43" s="7">
        <v>43614.593368055561</v>
      </c>
      <c r="B43" s="8" t="str">
        <f t="shared" ref="B43:B45" si="4">HYPERLINK("https://twitter.com/Romain__V","@Romain__V")</f>
        <v>@Romain__V</v>
      </c>
      <c r="C43" s="9" t="s">
        <v>17</v>
      </c>
      <c r="D43" s="10" t="s">
        <v>82</v>
      </c>
      <c r="E43" s="11" t="str">
        <f>HYPERLINK("https://twitter.com/Romain__V/status/1133708179089633282","1133708179089633282")</f>
        <v>1133708179089633282</v>
      </c>
      <c r="F43" s="12"/>
      <c r="G43" s="12"/>
      <c r="H43" s="12"/>
    </row>
    <row r="44" spans="1:8" ht="33.75">
      <c r="A44" s="7">
        <v>43614.592627314814</v>
      </c>
      <c r="B44" s="8" t="str">
        <f t="shared" si="4"/>
        <v>@Romain__V</v>
      </c>
      <c r="C44" s="9" t="s">
        <v>17</v>
      </c>
      <c r="D44" s="10" t="s">
        <v>83</v>
      </c>
      <c r="E44" s="11" t="str">
        <f>HYPERLINK("https://twitter.com/Romain__V/status/1133707907793596416","1133707907793596416")</f>
        <v>1133707907793596416</v>
      </c>
      <c r="F44" s="12"/>
      <c r="G44" s="12"/>
      <c r="H44" s="12"/>
    </row>
    <row r="45" spans="1:8" ht="22.5">
      <c r="A45" s="7">
        <v>43614.59175925926</v>
      </c>
      <c r="B45" s="8" t="str">
        <f t="shared" si="4"/>
        <v>@Romain__V</v>
      </c>
      <c r="C45" s="9" t="s">
        <v>17</v>
      </c>
      <c r="D45" s="10" t="s">
        <v>84</v>
      </c>
      <c r="E45" s="11" t="str">
        <f>HYPERLINK("https://twitter.com/Romain__V/status/1133707594713960450","1133707594713960450")</f>
        <v>1133707594713960450</v>
      </c>
      <c r="F45" s="12"/>
      <c r="G45" s="12"/>
      <c r="H45" s="12"/>
    </row>
    <row r="46" spans="1:8" ht="45">
      <c r="A46" s="7">
        <v>43614.591006944444</v>
      </c>
      <c r="B46" s="8" t="str">
        <f t="shared" ref="B46:B47" si="5">HYPERLINK("https://twitter.com/Agrume_i","@Agrume_i")</f>
        <v>@Agrume_i</v>
      </c>
      <c r="C46" s="9" t="s">
        <v>80</v>
      </c>
      <c r="D46" s="10" t="s">
        <v>85</v>
      </c>
      <c r="E46" s="11" t="str">
        <f>HYPERLINK("https://twitter.com/Agrume_i/status/1133707323824922624","1133707323824922624")</f>
        <v>1133707323824922624</v>
      </c>
      <c r="F46" s="12"/>
      <c r="G46" s="12"/>
      <c r="H46" s="12"/>
    </row>
    <row r="47" spans="1:8" ht="67.5">
      <c r="A47" s="7">
        <v>43614.58871527778</v>
      </c>
      <c r="B47" s="8" t="str">
        <f t="shared" si="5"/>
        <v>@Agrume_i</v>
      </c>
      <c r="C47" s="9" t="s">
        <v>80</v>
      </c>
      <c r="D47" s="10" t="s">
        <v>86</v>
      </c>
      <c r="E47" s="11" t="str">
        <f>HYPERLINK("https://twitter.com/Agrume_i/status/1133706491096162305","1133706491096162305")</f>
        <v>1133706491096162305</v>
      </c>
      <c r="F47" s="12"/>
      <c r="G47" s="12"/>
      <c r="H47" s="12"/>
    </row>
    <row r="48" spans="1:8">
      <c r="A48" s="7">
        <v>43614.586527777778</v>
      </c>
      <c r="B48" s="8" t="str">
        <f>HYPERLINK("https://twitter.com/conservateurgen","@conservateurgen")</f>
        <v>@conservateurgen</v>
      </c>
      <c r="C48" s="9" t="s">
        <v>87</v>
      </c>
      <c r="D48" s="10" t="s">
        <v>88</v>
      </c>
      <c r="E48" s="11" t="str">
        <f>HYPERLINK("https://twitter.com/conservateurgen/status/1133705700553711616","1133705700553711616")</f>
        <v>1133705700553711616</v>
      </c>
      <c r="F48" s="12"/>
      <c r="G48" s="12"/>
      <c r="H48" s="12"/>
    </row>
    <row r="49" spans="1:8" ht="22.5">
      <c r="A49" s="7">
        <v>43614.585798611108</v>
      </c>
      <c r="B49" s="8" t="str">
        <f>HYPERLINK("https://twitter.com/Agrume_i","@Agrume_i")</f>
        <v>@Agrume_i</v>
      </c>
      <c r="C49" s="9" t="s">
        <v>80</v>
      </c>
      <c r="D49" s="10" t="s">
        <v>89</v>
      </c>
      <c r="E49" s="11" t="str">
        <f>HYPERLINK("https://twitter.com/Agrume_i/status/1133705435247185921","1133705435247185921")</f>
        <v>1133705435247185921</v>
      </c>
      <c r="F49" s="12"/>
      <c r="G49" s="12"/>
      <c r="H49" s="12"/>
    </row>
    <row r="50" spans="1:8" ht="22.5">
      <c r="A50" s="7">
        <v>43614.585381944446</v>
      </c>
      <c r="B50" s="8" t="str">
        <f>HYPERLINK("https://twitter.com/marinik","@marinik")</f>
        <v>@marinik</v>
      </c>
      <c r="C50" s="9" t="s">
        <v>90</v>
      </c>
      <c r="D50" s="10" t="s">
        <v>91</v>
      </c>
      <c r="E50" s="11" t="str">
        <f>HYPERLINK("https://twitter.com/marinik/status/1133705282427793410","1133705282427793410")</f>
        <v>1133705282427793410</v>
      </c>
      <c r="F50" s="12"/>
      <c r="G50" s="12"/>
      <c r="H50" s="12"/>
    </row>
    <row r="51" spans="1:8" ht="45">
      <c r="A51" s="7">
        <v>43614.585173611107</v>
      </c>
      <c r="B51" s="8" t="str">
        <f>HYPERLINK("https://twitter.com/Agrume_i","@Agrume_i")</f>
        <v>@Agrume_i</v>
      </c>
      <c r="C51" s="9" t="s">
        <v>80</v>
      </c>
      <c r="D51" s="10" t="s">
        <v>92</v>
      </c>
      <c r="E51" s="11" t="str">
        <f>HYPERLINK("https://twitter.com/Agrume_i/status/1133705210021515269","1133705210021515269")</f>
        <v>1133705210021515269</v>
      </c>
      <c r="F51" s="12"/>
      <c r="G51" s="12"/>
      <c r="H51" s="12"/>
    </row>
    <row r="52" spans="1:8" ht="22.5">
      <c r="A52" s="7">
        <v>43614.584722222222</v>
      </c>
      <c r="B52" s="8" t="str">
        <f>HYPERLINK("https://twitter.com/Romain__V","@Romain__V")</f>
        <v>@Romain__V</v>
      </c>
      <c r="C52" s="9" t="s">
        <v>17</v>
      </c>
      <c r="D52" s="10" t="s">
        <v>93</v>
      </c>
      <c r="E52" s="11" t="str">
        <f>HYPERLINK("https://twitter.com/Romain__V/status/1133705043075633158","1133705043075633158")</f>
        <v>1133705043075633158</v>
      </c>
      <c r="F52" s="12"/>
      <c r="G52" s="12"/>
      <c r="H52" s="12"/>
    </row>
    <row r="53" spans="1:8">
      <c r="A53" s="7">
        <v>43614.584374999999</v>
      </c>
      <c r="B53" s="8" t="str">
        <f>HYPERLINK("https://twitter.com/conservateurgen","@conservateurgen")</f>
        <v>@conservateurgen</v>
      </c>
      <c r="C53" s="9" t="s">
        <v>87</v>
      </c>
      <c r="D53" s="10" t="s">
        <v>94</v>
      </c>
      <c r="E53" s="11" t="str">
        <f>HYPERLINK("https://twitter.com/conservateurgen/status/1133704919435948032","1133704919435948032")</f>
        <v>1133704919435948032</v>
      </c>
      <c r="F53" s="12"/>
      <c r="G53" s="12"/>
      <c r="H53" s="12"/>
    </row>
    <row r="54" spans="1:8" ht="22.5">
      <c r="A54" s="7">
        <v>43614.583368055552</v>
      </c>
      <c r="B54" s="8" t="str">
        <f t="shared" ref="B54:B55" si="6">HYPERLINK("https://twitter.com/Agrume_i","@Agrume_i")</f>
        <v>@Agrume_i</v>
      </c>
      <c r="C54" s="9" t="s">
        <v>80</v>
      </c>
      <c r="D54" s="10" t="s">
        <v>95</v>
      </c>
      <c r="E54" s="11" t="str">
        <f>HYPERLINK("https://twitter.com/Agrume_i/status/1133704551788367872","1133704551788367872")</f>
        <v>1133704551788367872</v>
      </c>
      <c r="F54" s="12"/>
      <c r="G54" s="12"/>
      <c r="H54" s="12"/>
    </row>
    <row r="55" spans="1:8" ht="45">
      <c r="A55" s="7">
        <v>43614.582372685181</v>
      </c>
      <c r="B55" s="8" t="str">
        <f t="shared" si="6"/>
        <v>@Agrume_i</v>
      </c>
      <c r="C55" s="9" t="s">
        <v>80</v>
      </c>
      <c r="D55" s="10" t="s">
        <v>96</v>
      </c>
      <c r="E55" s="11" t="str">
        <f>HYPERLINK("https://twitter.com/Agrume_i/status/1133704191954890752","1133704191954890752")</f>
        <v>1133704191954890752</v>
      </c>
      <c r="F55" s="12"/>
      <c r="G55" s="12"/>
      <c r="H55" s="12"/>
    </row>
    <row r="56" spans="1:8" ht="22.5">
      <c r="A56" s="7">
        <v>43614.581319444449</v>
      </c>
      <c r="B56" s="8" t="str">
        <f>HYPERLINK("https://twitter.com/marinik","@marinik")</f>
        <v>@marinik</v>
      </c>
      <c r="C56" s="9" t="s">
        <v>90</v>
      </c>
      <c r="D56" s="10" t="s">
        <v>97</v>
      </c>
      <c r="E56" s="11" t="str">
        <f>HYPERLINK("https://twitter.com/marinik/status/1133703812701720577","1133703812701720577")</f>
        <v>1133703812701720577</v>
      </c>
      <c r="F56" s="12"/>
      <c r="G56" s="12"/>
      <c r="H56" s="12"/>
    </row>
    <row r="57" spans="1:8" ht="56.25">
      <c r="A57" s="7">
        <v>43614.581006944441</v>
      </c>
      <c r="B57" s="8" t="str">
        <f t="shared" ref="B57:B58" si="7">HYPERLINK("https://twitter.com/Agrume_i","@Agrume_i")</f>
        <v>@Agrume_i</v>
      </c>
      <c r="C57" s="9" t="s">
        <v>80</v>
      </c>
      <c r="D57" s="10" t="s">
        <v>98</v>
      </c>
      <c r="E57" s="11" t="str">
        <f>HYPERLINK("https://twitter.com/Agrume_i/status/1133703697668739073","1133703697668739073")</f>
        <v>1133703697668739073</v>
      </c>
      <c r="F57" s="12"/>
      <c r="G57" s="12"/>
      <c r="H57" s="12"/>
    </row>
    <row r="58" spans="1:8" ht="56.25">
      <c r="A58" s="7">
        <v>43614.577743055561</v>
      </c>
      <c r="B58" s="8" t="str">
        <f t="shared" si="7"/>
        <v>@Agrume_i</v>
      </c>
      <c r="C58" s="9" t="s">
        <v>80</v>
      </c>
      <c r="D58" s="10" t="s">
        <v>99</v>
      </c>
      <c r="E58" s="11" t="str">
        <f>HYPERLINK("https://twitter.com/Agrume_i/status/1133702514589753344","1133702514589753344")</f>
        <v>1133702514589753344</v>
      </c>
      <c r="F58" s="12"/>
      <c r="G58" s="12"/>
      <c r="H58" s="12"/>
    </row>
    <row r="59" spans="1:8" ht="22.5">
      <c r="A59" s="7">
        <v>43614.576064814813</v>
      </c>
      <c r="B59" s="8" t="str">
        <f>HYPERLINK("https://twitter.com/SIBULim","@SIBULim")</f>
        <v>@SIBULim</v>
      </c>
      <c r="C59" s="9" t="s">
        <v>70</v>
      </c>
      <c r="D59" s="10" t="s">
        <v>100</v>
      </c>
      <c r="E59" s="11" t="str">
        <f>HYPERLINK("https://twitter.com/SIBULim/status/1133701907439132673","1133701907439132673")</f>
        <v>1133701907439132673</v>
      </c>
      <c r="F59" s="12"/>
      <c r="G59" s="13" t="s">
        <v>101</v>
      </c>
      <c r="H59" s="13" t="s">
        <v>73</v>
      </c>
    </row>
    <row r="60" spans="1:8" ht="22.5">
      <c r="A60" s="7">
        <v>43614.57534722222</v>
      </c>
      <c r="B60" s="8" t="str">
        <f>HYPERLINK("https://twitter.com/Romain__V","@Romain__V")</f>
        <v>@Romain__V</v>
      </c>
      <c r="C60" s="9" t="s">
        <v>17</v>
      </c>
      <c r="D60" s="10" t="s">
        <v>102</v>
      </c>
      <c r="E60" s="11" t="str">
        <f>HYPERLINK("https://twitter.com/Romain__V/status/1133701649099366400","1133701649099366400")</f>
        <v>1133701649099366400</v>
      </c>
      <c r="F60" s="12"/>
      <c r="G60" s="12"/>
      <c r="H60" s="12"/>
    </row>
    <row r="61" spans="1:8" ht="33.75">
      <c r="A61" s="7">
        <v>43614.575069444443</v>
      </c>
      <c r="B61" s="8" t="str">
        <f t="shared" ref="B61:B65" si="8">HYPERLINK("https://twitter.com/Agrume_i","@Agrume_i")</f>
        <v>@Agrume_i</v>
      </c>
      <c r="C61" s="9" t="s">
        <v>80</v>
      </c>
      <c r="D61" s="10" t="s">
        <v>103</v>
      </c>
      <c r="E61" s="11" t="str">
        <f>HYPERLINK("https://twitter.com/Agrume_i/status/1133701544887685121","1133701544887685121")</f>
        <v>1133701544887685121</v>
      </c>
      <c r="F61" s="12"/>
      <c r="G61" s="12"/>
      <c r="H61" s="12"/>
    </row>
    <row r="62" spans="1:8" ht="45">
      <c r="A62" s="7">
        <v>43614.573888888888</v>
      </c>
      <c r="B62" s="8" t="str">
        <f t="shared" si="8"/>
        <v>@Agrume_i</v>
      </c>
      <c r="C62" s="9" t="s">
        <v>80</v>
      </c>
      <c r="D62" s="10" t="s">
        <v>104</v>
      </c>
      <c r="E62" s="11" t="str">
        <f>HYPERLINK("https://twitter.com/Agrume_i/status/1133701120239570944","1133701120239570944")</f>
        <v>1133701120239570944</v>
      </c>
      <c r="F62" s="12"/>
      <c r="G62" s="12"/>
      <c r="H62" s="12"/>
    </row>
    <row r="63" spans="1:8" ht="33.75">
      <c r="A63" s="7">
        <v>43614.573148148149</v>
      </c>
      <c r="B63" s="8" t="str">
        <f t="shared" si="8"/>
        <v>@Agrume_i</v>
      </c>
      <c r="C63" s="9" t="s">
        <v>80</v>
      </c>
      <c r="D63" s="10" t="s">
        <v>105</v>
      </c>
      <c r="E63" s="11" t="str">
        <f>HYPERLINK("https://twitter.com/Agrume_i/status/1133700850898092039","1133700850898092039")</f>
        <v>1133700850898092039</v>
      </c>
      <c r="F63" s="12"/>
      <c r="G63" s="12"/>
      <c r="H63" s="12"/>
    </row>
    <row r="64" spans="1:8" ht="22.5">
      <c r="A64" s="7">
        <v>43614.571562500001</v>
      </c>
      <c r="B64" s="8" t="str">
        <f t="shared" si="8"/>
        <v>@Agrume_i</v>
      </c>
      <c r="C64" s="9" t="s">
        <v>80</v>
      </c>
      <c r="D64" s="10" t="s">
        <v>106</v>
      </c>
      <c r="E64" s="11" t="str">
        <f>HYPERLINK("https://twitter.com/Agrume_i/status/1133700275447980033","1133700275447980033")</f>
        <v>1133700275447980033</v>
      </c>
      <c r="F64" s="12"/>
      <c r="G64" s="12"/>
      <c r="H64" s="12"/>
    </row>
    <row r="65" spans="1:8" ht="45">
      <c r="A65" s="7">
        <v>43614.571215277778</v>
      </c>
      <c r="B65" s="8" t="str">
        <f t="shared" si="8"/>
        <v>@Agrume_i</v>
      </c>
      <c r="C65" s="9" t="s">
        <v>80</v>
      </c>
      <c r="D65" s="10" t="s">
        <v>107</v>
      </c>
      <c r="E65" s="11" t="str">
        <f>HYPERLINK("https://twitter.com/Agrume_i/status/1133700151271464966","1133700151271464966")</f>
        <v>1133700151271464966</v>
      </c>
      <c r="F65" s="12"/>
      <c r="G65" s="12"/>
      <c r="H65" s="12"/>
    </row>
    <row r="66" spans="1:8" ht="22.5">
      <c r="A66" s="7">
        <v>43614.571180555555</v>
      </c>
      <c r="B66" s="8" t="str">
        <f>HYPERLINK("https://twitter.com/Romain__V","@Romain__V")</f>
        <v>@Romain__V</v>
      </c>
      <c r="C66" s="9" t="s">
        <v>17</v>
      </c>
      <c r="D66" s="10" t="s">
        <v>108</v>
      </c>
      <c r="E66" s="11" t="str">
        <f>HYPERLINK("https://twitter.com/Romain__V/status/1133700136062869504","1133700136062869504")</f>
        <v>1133700136062869504</v>
      </c>
      <c r="F66" s="12"/>
      <c r="G66" s="12"/>
      <c r="H66" s="12"/>
    </row>
    <row r="67" spans="1:8" ht="22.5">
      <c r="A67" s="7">
        <v>43614.569212962961</v>
      </c>
      <c r="B67" s="8" t="str">
        <f>HYPERLINK("https://twitter.com/Agrume_i","@Agrume_i")</f>
        <v>@Agrume_i</v>
      </c>
      <c r="C67" s="9" t="s">
        <v>80</v>
      </c>
      <c r="D67" s="10" t="s">
        <v>109</v>
      </c>
      <c r="E67" s="11" t="str">
        <f>HYPERLINK("https://twitter.com/Agrume_i/status/1133699423937146880","1133699423937146880")</f>
        <v>1133699423937146880</v>
      </c>
      <c r="F67" s="12"/>
      <c r="G67" s="12"/>
      <c r="H67" s="12"/>
    </row>
    <row r="68" spans="1:8" ht="22.5">
      <c r="A68" s="7">
        <v>43614.568449074075</v>
      </c>
      <c r="B68" s="8" t="str">
        <f>HYPERLINK("https://twitter.com/Romain__V","@Romain__V")</f>
        <v>@Romain__V</v>
      </c>
      <c r="C68" s="9" t="s">
        <v>17</v>
      </c>
      <c r="D68" s="10" t="s">
        <v>110</v>
      </c>
      <c r="E68" s="11" t="str">
        <f>HYPERLINK("https://twitter.com/Romain__V/status/1133699145695485952","1133699145695485952")</f>
        <v>1133699145695485952</v>
      </c>
      <c r="F68" s="12"/>
      <c r="G68" s="13" t="s">
        <v>111</v>
      </c>
      <c r="H68" s="12"/>
    </row>
    <row r="69" spans="1:8" ht="33.75">
      <c r="A69" s="7">
        <v>43614.567164351851</v>
      </c>
      <c r="B69" s="8" t="str">
        <f>HYPERLINK("https://twitter.com/NDiayeNola","@NDiayeNola")</f>
        <v>@NDiayeNola</v>
      </c>
      <c r="C69" s="9" t="s">
        <v>21</v>
      </c>
      <c r="D69" s="10" t="s">
        <v>112</v>
      </c>
      <c r="E69" s="11" t="str">
        <f>HYPERLINK("https://twitter.com/NDiayeNola/status/1133698681541152768","1133698681541152768")</f>
        <v>1133698681541152768</v>
      </c>
      <c r="F69" s="12"/>
      <c r="G69" s="12"/>
      <c r="H69" s="13" t="s">
        <v>23</v>
      </c>
    </row>
    <row r="70" spans="1:8" ht="112.5">
      <c r="A70" s="7">
        <v>43614.553530092591</v>
      </c>
      <c r="B70" s="8" t="str">
        <f>HYPERLINK("https://twitter.com/INIST_CNRS","@INIST_CNRS")</f>
        <v>@INIST_CNRS</v>
      </c>
      <c r="C70" s="9" t="s">
        <v>113</v>
      </c>
      <c r="D70" s="10" t="s">
        <v>114</v>
      </c>
      <c r="E70" s="11" t="str">
        <f>HYPERLINK("https://twitter.com/INIST_CNRS/status/1133693742265843713","1133693742265843713")</f>
        <v>1133693742265843713</v>
      </c>
      <c r="F70" s="13" t="s">
        <v>115</v>
      </c>
      <c r="G70" s="13" t="s">
        <v>116</v>
      </c>
      <c r="H70" s="13" t="s">
        <v>117</v>
      </c>
    </row>
    <row r="71" spans="1:8" ht="22.5">
      <c r="A71" s="7">
        <v>43614.476840277777</v>
      </c>
      <c r="B71" s="8" t="str">
        <f>HYPERLINK("https://twitter.com/Isagauther","@Isagauther")</f>
        <v>@Isagauther</v>
      </c>
      <c r="C71" s="9" t="s">
        <v>118</v>
      </c>
      <c r="D71" s="10" t="s">
        <v>119</v>
      </c>
      <c r="E71" s="11" t="str">
        <f>HYPERLINK("https://twitter.com/Isagauther/status/1133665948085432320","1133665948085432320")</f>
        <v>1133665948085432320</v>
      </c>
      <c r="F71" s="12"/>
      <c r="G71" s="12"/>
      <c r="H71" s="12"/>
    </row>
    <row r="72" spans="1:8">
      <c r="A72" s="7">
        <v>43614.470810185187</v>
      </c>
      <c r="B72" s="8" t="str">
        <f>HYPERLINK("https://twitter.com/Romain__V","@Romain__V")</f>
        <v>@Romain__V</v>
      </c>
      <c r="C72" s="9" t="s">
        <v>17</v>
      </c>
      <c r="D72" s="10" t="s">
        <v>120</v>
      </c>
      <c r="E72" s="11" t="str">
        <f>HYPERLINK("https://twitter.com/Romain__V/status/1133663763041869824","1133663763041869824")</f>
        <v>1133663763041869824</v>
      </c>
      <c r="F72" s="12"/>
      <c r="G72" s="13" t="s">
        <v>121</v>
      </c>
      <c r="H72" s="12"/>
    </row>
    <row r="73" spans="1:8" ht="22.5">
      <c r="A73" s="7">
        <v>43614.467164351852</v>
      </c>
      <c r="B73" s="8" t="str">
        <f>HYPERLINK("https://twitter.com/Agrume_i","@Agrume_i")</f>
        <v>@Agrume_i</v>
      </c>
      <c r="C73" s="9" t="s">
        <v>80</v>
      </c>
      <c r="D73" s="10" t="s">
        <v>122</v>
      </c>
      <c r="E73" s="11" t="str">
        <f>HYPERLINK("https://twitter.com/Agrume_i/status/1133662443039854592","1133662443039854592")</f>
        <v>1133662443039854592</v>
      </c>
      <c r="F73" s="12"/>
      <c r="G73" s="12"/>
      <c r="H73" s="12"/>
    </row>
    <row r="74" spans="1:8" ht="67.5">
      <c r="A74" s="7">
        <v>43614.466874999998</v>
      </c>
      <c r="B74" s="8" t="str">
        <f>HYPERLINK("https://twitter.com/IDnum","@IDnum")</f>
        <v>@IDnum</v>
      </c>
      <c r="C74" s="9" t="s">
        <v>123</v>
      </c>
      <c r="D74" s="10" t="s">
        <v>124</v>
      </c>
      <c r="E74" s="11" t="str">
        <f>HYPERLINK("https://twitter.com/IDnum/status/1133662338517745664","1133662338517745664")</f>
        <v>1133662338517745664</v>
      </c>
      <c r="F74" s="12" t="s">
        <v>125</v>
      </c>
      <c r="G74" s="13" t="s">
        <v>126</v>
      </c>
      <c r="H74" s="13" t="s">
        <v>127</v>
      </c>
    </row>
    <row r="75" spans="1:8" ht="22.5">
      <c r="A75" s="7">
        <v>43614.464687500003</v>
      </c>
      <c r="B75" s="8" t="str">
        <f>HYPERLINK("https://twitter.com/NDiayeNola","@NDiayeNola")</f>
        <v>@NDiayeNola</v>
      </c>
      <c r="C75" s="9" t="s">
        <v>21</v>
      </c>
      <c r="D75" s="10" t="s">
        <v>128</v>
      </c>
      <c r="E75" s="11" t="str">
        <f>HYPERLINK("https://twitter.com/NDiayeNola/status/1133661544393453569","1133661544393453569")</f>
        <v>1133661544393453569</v>
      </c>
      <c r="F75" s="12" t="s">
        <v>129</v>
      </c>
      <c r="G75" s="12"/>
      <c r="H75" s="13" t="s">
        <v>23</v>
      </c>
    </row>
    <row r="76" spans="1:8" ht="33.75">
      <c r="A76" s="7">
        <v>43614.456875000003</v>
      </c>
      <c r="B76" s="8" t="str">
        <f>HYPERLINK("https://twitter.com/LaContempo_BAM","@LaContempo_BAM")</f>
        <v>@LaContempo_BAM</v>
      </c>
      <c r="C76" s="9" t="s">
        <v>130</v>
      </c>
      <c r="D76" s="10" t="s">
        <v>131</v>
      </c>
      <c r="E76" s="11" t="str">
        <f>HYPERLINK("https://twitter.com/LaContempo_BAM/status/1133658712428748808","1133658712428748808")</f>
        <v>1133658712428748808</v>
      </c>
      <c r="F76" s="12"/>
      <c r="G76" s="13" t="s">
        <v>132</v>
      </c>
      <c r="H76" s="13" t="s">
        <v>133</v>
      </c>
    </row>
    <row r="77" spans="1:8" ht="33.75">
      <c r="A77" s="7">
        <v>43614.455810185187</v>
      </c>
      <c r="B77" s="8" t="str">
        <f>HYPERLINK("https://twitter.com/INIST_CNRS","@INIST_CNRS")</f>
        <v>@INIST_CNRS</v>
      </c>
      <c r="C77" s="9" t="s">
        <v>113</v>
      </c>
      <c r="D77" s="10" t="s">
        <v>134</v>
      </c>
      <c r="E77" s="11" t="str">
        <f>HYPERLINK("https://twitter.com/INIST_CNRS/status/1133658327056027648","1133658327056027648")</f>
        <v>1133658327056027648</v>
      </c>
      <c r="F77" s="12"/>
      <c r="G77" s="13" t="s">
        <v>135</v>
      </c>
      <c r="H77" s="13" t="s">
        <v>117</v>
      </c>
    </row>
    <row r="78" spans="1:8" ht="45">
      <c r="A78" s="7">
        <v>43614.437881944439</v>
      </c>
      <c r="B78" s="8" t="str">
        <f>HYPERLINK("https://twitter.com/BibUnicaen","@BibUnicaen")</f>
        <v>@BibUnicaen</v>
      </c>
      <c r="C78" s="9" t="s">
        <v>136</v>
      </c>
      <c r="D78" s="10" t="s">
        <v>137</v>
      </c>
      <c r="E78" s="11" t="str">
        <f>HYPERLINK("https://twitter.com/BibUnicaen/status/1133651829756256256","1133651829756256256")</f>
        <v>1133651829756256256</v>
      </c>
      <c r="F78" s="12"/>
      <c r="G78" s="12"/>
      <c r="H78" s="13" t="s">
        <v>138</v>
      </c>
    </row>
    <row r="79" spans="1:8" ht="22.5">
      <c r="A79" s="7">
        <v>43614.427280092597</v>
      </c>
      <c r="B79" s="8" t="str">
        <f t="shared" ref="B79:B81" si="9">HYPERLINK("https://twitter.com/SIBULim","@SIBULim")</f>
        <v>@SIBULim</v>
      </c>
      <c r="C79" s="9" t="s">
        <v>70</v>
      </c>
      <c r="D79" s="10" t="s">
        <v>139</v>
      </c>
      <c r="E79" s="11" t="str">
        <f>HYPERLINK("https://twitter.com/SIBULim/status/1133647988843274241","1133647988843274241")</f>
        <v>1133647988843274241</v>
      </c>
      <c r="F79" s="12"/>
      <c r="G79" s="13" t="s">
        <v>140</v>
      </c>
      <c r="H79" s="13" t="s">
        <v>73</v>
      </c>
    </row>
    <row r="80" spans="1:8" ht="22.5">
      <c r="A80" s="7">
        <v>43614.427037037036</v>
      </c>
      <c r="B80" s="8" t="str">
        <f t="shared" si="9"/>
        <v>@SIBULim</v>
      </c>
      <c r="C80" s="9" t="s">
        <v>70</v>
      </c>
      <c r="D80" s="10" t="s">
        <v>141</v>
      </c>
      <c r="E80" s="11" t="str">
        <f>HYPERLINK("https://twitter.com/SIBULim/status/1133647900150566912","1133647900150566912")</f>
        <v>1133647900150566912</v>
      </c>
      <c r="F80" s="12"/>
      <c r="G80" s="13" t="s">
        <v>126</v>
      </c>
      <c r="H80" s="13" t="s">
        <v>73</v>
      </c>
    </row>
    <row r="81" spans="1:8" ht="22.5">
      <c r="A81" s="7">
        <v>43614.426678240736</v>
      </c>
      <c r="B81" s="8" t="str">
        <f t="shared" si="9"/>
        <v>@SIBULim</v>
      </c>
      <c r="C81" s="9" t="s">
        <v>70</v>
      </c>
      <c r="D81" s="10" t="s">
        <v>142</v>
      </c>
      <c r="E81" s="11" t="str">
        <f>HYPERLINK("https://twitter.com/SIBULim/status/1133647770072616960","1133647770072616960")</f>
        <v>1133647770072616960</v>
      </c>
      <c r="F81" s="12"/>
      <c r="G81" s="13" t="s">
        <v>143</v>
      </c>
      <c r="H81" s="13" t="s">
        <v>73</v>
      </c>
    </row>
    <row r="82" spans="1:8" ht="33.75">
      <c r="A82" s="7">
        <v>43614.426585648151</v>
      </c>
      <c r="B82" s="8" t="str">
        <f>HYPERLINK("https://twitter.com/NDiayeNola","@NDiayeNola")</f>
        <v>@NDiayeNola</v>
      </c>
      <c r="C82" s="9" t="s">
        <v>21</v>
      </c>
      <c r="D82" s="10" t="s">
        <v>144</v>
      </c>
      <c r="E82" s="11" t="str">
        <f>HYPERLINK("https://twitter.com/NDiayeNola/status/1133647736954327040","1133647736954327040")</f>
        <v>1133647736954327040</v>
      </c>
      <c r="F82" s="12"/>
      <c r="G82" s="12"/>
      <c r="H82" s="13" t="s">
        <v>23</v>
      </c>
    </row>
    <row r="83" spans="1:8" ht="45">
      <c r="A83" s="7">
        <v>43614.422222222223</v>
      </c>
      <c r="B83" s="8" t="str">
        <f>HYPERLINK("https://twitter.com/BIUSteGenevieve","@BIUSteGenevieve")</f>
        <v>@BIUSteGenevieve</v>
      </c>
      <c r="C83" s="9" t="s">
        <v>145</v>
      </c>
      <c r="D83" s="10" t="s">
        <v>146</v>
      </c>
      <c r="E83" s="11" t="str">
        <f>HYPERLINK("https://twitter.com/BIUSteGenevieve/status/1133646155559198721","1133646155559198721")</f>
        <v>1133646155559198721</v>
      </c>
      <c r="F83" s="13" t="s">
        <v>147</v>
      </c>
      <c r="G83" s="13" t="s">
        <v>148</v>
      </c>
      <c r="H83" s="13" t="s">
        <v>149</v>
      </c>
    </row>
    <row r="84" spans="1:8" ht="33.75">
      <c r="A84" s="7">
        <v>43614.416377314818</v>
      </c>
      <c r="B84" s="8" t="str">
        <f>HYPERLINK("https://twitter.com/SIBULim","@SIBULim")</f>
        <v>@SIBULim</v>
      </c>
      <c r="C84" s="9" t="s">
        <v>70</v>
      </c>
      <c r="D84" s="10" t="s">
        <v>150</v>
      </c>
      <c r="E84" s="11" t="str">
        <f>HYPERLINK("https://twitter.com/SIBULim/status/1133644037284651008","1133644037284651008")</f>
        <v>1133644037284651008</v>
      </c>
      <c r="F84" s="12"/>
      <c r="G84" s="13" t="s">
        <v>151</v>
      </c>
      <c r="H84" s="13" t="s">
        <v>73</v>
      </c>
    </row>
    <row r="85" spans="1:8" ht="33.75">
      <c r="A85" s="7">
        <v>43614.415972222225</v>
      </c>
      <c r="B85" s="8" t="str">
        <f>HYPERLINK("https://twitter.com/conditordev","@conditordev")</f>
        <v>@conditordev</v>
      </c>
      <c r="C85" s="9" t="s">
        <v>152</v>
      </c>
      <c r="D85" s="10" t="s">
        <v>153</v>
      </c>
      <c r="E85" s="11" t="str">
        <f>HYPERLINK("https://twitter.com/conditordev/status/1133643889749975040","1133643889749975040")</f>
        <v>1133643889749975040</v>
      </c>
      <c r="F85" s="12"/>
      <c r="G85" s="13" t="s">
        <v>154</v>
      </c>
      <c r="H85" s="13" t="s">
        <v>155</v>
      </c>
    </row>
    <row r="86" spans="1:8" ht="22.5">
      <c r="A86" s="7">
        <v>43614.411400462966</v>
      </c>
      <c r="B86" s="8" t="str">
        <f>HYPERLINK("https://twitter.com/Romain__V","@Romain__V")</f>
        <v>@Romain__V</v>
      </c>
      <c r="C86" s="9" t="s">
        <v>17</v>
      </c>
      <c r="D86" s="10" t="s">
        <v>156</v>
      </c>
      <c r="E86" s="11" t="str">
        <f>HYPERLINK("https://twitter.com/Romain__V/status/1133642236720295937","1133642236720295937")</f>
        <v>1133642236720295937</v>
      </c>
      <c r="F86" s="12"/>
      <c r="G86" s="13" t="s">
        <v>157</v>
      </c>
      <c r="H86" s="12"/>
    </row>
    <row r="87" spans="1:8" ht="22.5">
      <c r="A87" s="7">
        <v>43614.40688657407</v>
      </c>
      <c r="B87" s="8" t="str">
        <f>HYPERLINK("https://twitter.com/ScPoBibli","@ScPoBibli")</f>
        <v>@ScPoBibli</v>
      </c>
      <c r="C87" s="9" t="s">
        <v>158</v>
      </c>
      <c r="D87" s="10" t="s">
        <v>159</v>
      </c>
      <c r="E87" s="11" t="str">
        <f>HYPERLINK("https://twitter.com/ScPoBibli/status/1133640597301071873","1133640597301071873")</f>
        <v>1133640597301071873</v>
      </c>
      <c r="F87" s="12"/>
      <c r="G87" s="13" t="s">
        <v>148</v>
      </c>
      <c r="H87" s="13" t="s">
        <v>160</v>
      </c>
    </row>
    <row r="88" spans="1:8" ht="22.5">
      <c r="A88" s="7">
        <v>43614.400856481487</v>
      </c>
      <c r="B88" s="8" t="str">
        <f>HYPERLINK("https://twitter.com/com_abes","@com_abes")</f>
        <v>@com_abes</v>
      </c>
      <c r="C88" s="9" t="s">
        <v>9</v>
      </c>
      <c r="D88" s="10" t="s">
        <v>161</v>
      </c>
      <c r="E88" s="11" t="str">
        <f>HYPERLINK("https://twitter.com/com_abes/status/1133638415570952192","1133638415570952192")</f>
        <v>1133638415570952192</v>
      </c>
      <c r="F88" s="12"/>
      <c r="G88" s="13" t="s">
        <v>162</v>
      </c>
      <c r="H88" s="13" t="s">
        <v>12</v>
      </c>
    </row>
    <row r="89" spans="1:8" ht="33.75">
      <c r="A89" s="7">
        <v>43614.399814814809</v>
      </c>
      <c r="B89" s="8" t="str">
        <f>HYPERLINK("https://twitter.com/JulietteTaisne","@JulietteTaisne")</f>
        <v>@JulietteTaisne</v>
      </c>
      <c r="C89" s="9" t="s">
        <v>163</v>
      </c>
      <c r="D89" s="10" t="s">
        <v>164</v>
      </c>
      <c r="E89" s="11" t="str">
        <f>HYPERLINK("https://twitter.com/JulietteTaisne/status/1133638036804329472","1133638036804329472")</f>
        <v>1133638036804329472</v>
      </c>
      <c r="F89" s="13" t="s">
        <v>165</v>
      </c>
      <c r="G89" s="13" t="s">
        <v>166</v>
      </c>
      <c r="H89" s="13" t="s">
        <v>167</v>
      </c>
    </row>
    <row r="90" spans="1:8">
      <c r="A90" s="7">
        <v>43614.395520833335</v>
      </c>
      <c r="B90" s="8" t="str">
        <f>HYPERLINK("https://twitter.com/SIBULim","@SIBULim")</f>
        <v>@SIBULim</v>
      </c>
      <c r="C90" s="9" t="s">
        <v>70</v>
      </c>
      <c r="D90" s="10" t="s">
        <v>168</v>
      </c>
      <c r="E90" s="11" t="str">
        <f>HYPERLINK("https://twitter.com/SIBULim/status/1133636482109968384","1133636482109968384")</f>
        <v>1133636482109968384</v>
      </c>
      <c r="F90" s="12"/>
      <c r="G90" s="13" t="s">
        <v>169</v>
      </c>
      <c r="H90" s="13" t="s">
        <v>73</v>
      </c>
    </row>
    <row r="91" spans="1:8" ht="33.75">
      <c r="A91" s="7">
        <v>43614.394884259258</v>
      </c>
      <c r="B91" s="8" t="str">
        <f>HYPERLINK("https://twitter.com/JulietteTaisne","@JulietteTaisne")</f>
        <v>@JulietteTaisne</v>
      </c>
      <c r="C91" s="9" t="s">
        <v>163</v>
      </c>
      <c r="D91" s="10" t="s">
        <v>170</v>
      </c>
      <c r="E91" s="11" t="str">
        <f>HYPERLINK("https://twitter.com/JulietteTaisne/status/1133636247640039424","1133636247640039424")</f>
        <v>1133636247640039424</v>
      </c>
      <c r="F91" s="12"/>
      <c r="G91" s="13" t="s">
        <v>171</v>
      </c>
      <c r="H91" s="13" t="s">
        <v>167</v>
      </c>
    </row>
    <row r="92" spans="1:8" ht="33.75">
      <c r="A92" s="7">
        <v>43614.394861111112</v>
      </c>
      <c r="B92" s="8" t="str">
        <f>HYPERLINK("https://twitter.com/Agrume_i","@Agrume_i")</f>
        <v>@Agrume_i</v>
      </c>
      <c r="C92" s="9" t="s">
        <v>80</v>
      </c>
      <c r="D92" s="10" t="s">
        <v>172</v>
      </c>
      <c r="E92" s="11" t="str">
        <f>HYPERLINK("https://twitter.com/Agrume_i/status/1133636241243758592","1133636241243758592")</f>
        <v>1133636241243758592</v>
      </c>
      <c r="F92" s="12"/>
      <c r="G92" s="12"/>
      <c r="H92" s="12"/>
    </row>
    <row r="93" spans="1:8" ht="45">
      <c r="A93" s="7">
        <v>43614.392210648148</v>
      </c>
      <c r="B93" s="8" t="str">
        <f>HYPERLINK("https://twitter.com/SIBULim","@SIBULim")</f>
        <v>@SIBULim</v>
      </c>
      <c r="C93" s="9" t="s">
        <v>70</v>
      </c>
      <c r="D93" s="10" t="s">
        <v>173</v>
      </c>
      <c r="E93" s="11" t="str">
        <f>HYPERLINK("https://twitter.com/SIBULim/status/1133635280093753349","1133635280093753349")</f>
        <v>1133635280093753349</v>
      </c>
      <c r="F93" s="12"/>
      <c r="G93" s="13" t="s">
        <v>174</v>
      </c>
      <c r="H93" s="13" t="s">
        <v>73</v>
      </c>
    </row>
    <row r="94" spans="1:8">
      <c r="A94" s="7">
        <v>43614.391770833332</v>
      </c>
      <c r="B94" s="8" t="str">
        <f>HYPERLINK("https://twitter.com/com_abes","@com_abes")</f>
        <v>@com_abes</v>
      </c>
      <c r="C94" s="9" t="s">
        <v>9</v>
      </c>
      <c r="D94" s="10" t="s">
        <v>175</v>
      </c>
      <c r="E94" s="11" t="str">
        <f>HYPERLINK("https://twitter.com/com_abes/status/1133635119854567424","1133635119854567424")</f>
        <v>1133635119854567424</v>
      </c>
      <c r="F94" s="12"/>
      <c r="G94" s="13" t="s">
        <v>176</v>
      </c>
      <c r="H94" s="13" t="s">
        <v>12</v>
      </c>
    </row>
    <row r="95" spans="1:8">
      <c r="A95" s="7">
        <v>43614.38616898148</v>
      </c>
      <c r="B95" s="8" t="str">
        <f>HYPERLINK("https://twitter.com/OCLC_FR","@OCLC_FR")</f>
        <v>@OCLC_FR</v>
      </c>
      <c r="C95" s="9" t="s">
        <v>177</v>
      </c>
      <c r="D95" s="10" t="s">
        <v>178</v>
      </c>
      <c r="E95" s="11" t="str">
        <f>HYPERLINK("https://twitter.com/OCLC_FR/status/1133633089647722496","1133633089647722496")</f>
        <v>1133633089647722496</v>
      </c>
      <c r="F95" s="12"/>
      <c r="G95" s="13" t="s">
        <v>179</v>
      </c>
      <c r="H95" s="13" t="s">
        <v>180</v>
      </c>
    </row>
    <row r="96" spans="1:8" ht="22.5">
      <c r="A96" s="7">
        <v>43614.385370370372</v>
      </c>
      <c r="B96" s="8" t="str">
        <f>HYPERLINK("https://twitter.com/Romain__V","@Romain__V")</f>
        <v>@Romain__V</v>
      </c>
      <c r="C96" s="9" t="s">
        <v>17</v>
      </c>
      <c r="D96" s="10" t="s">
        <v>181</v>
      </c>
      <c r="E96" s="11" t="str">
        <f>HYPERLINK("https://twitter.com/Romain__V/status/1133632800635215872","1133632800635215872")</f>
        <v>1133632800635215872</v>
      </c>
      <c r="F96" s="12"/>
      <c r="G96" s="13" t="s">
        <v>182</v>
      </c>
      <c r="H96" s="12"/>
    </row>
    <row r="97" spans="1:8" ht="33.75">
      <c r="A97" s="7">
        <v>43614.384756944448</v>
      </c>
      <c r="B97" s="8" t="str">
        <f>HYPERLINK("https://twitter.com/INIST_CNRS","@INIST_CNRS")</f>
        <v>@INIST_CNRS</v>
      </c>
      <c r="C97" s="9" t="s">
        <v>113</v>
      </c>
      <c r="D97" s="10" t="s">
        <v>183</v>
      </c>
      <c r="E97" s="11" t="str">
        <f>HYPERLINK("https://twitter.com/INIST_CNRS/status/1133632578446123008","1133632578446123008")</f>
        <v>1133632578446123008</v>
      </c>
      <c r="F97" s="12"/>
      <c r="G97" s="13" t="s">
        <v>184</v>
      </c>
      <c r="H97" s="13" t="s">
        <v>117</v>
      </c>
    </row>
    <row r="98" spans="1:8">
      <c r="A98" s="7">
        <v>43614.346851851849</v>
      </c>
      <c r="B98" s="8" t="str">
        <f>HYPERLINK("https://twitter.com/Romain__V","@Romain__V")</f>
        <v>@Romain__V</v>
      </c>
      <c r="C98" s="9" t="s">
        <v>17</v>
      </c>
      <c r="D98" s="10" t="s">
        <v>185</v>
      </c>
      <c r="E98" s="11" t="str">
        <f>HYPERLINK("https://twitter.com/Romain__V/status/1133618844604489729","1133618844604489729")</f>
        <v>1133618844604489729</v>
      </c>
      <c r="F98" s="12"/>
      <c r="G98" s="13" t="s">
        <v>186</v>
      </c>
      <c r="H98" s="12"/>
    </row>
    <row r="99" spans="1:8" ht="90">
      <c r="A99" s="7">
        <v>43614.260127314818</v>
      </c>
      <c r="B99" s="8" t="str">
        <f>HYPERLINK("https://twitter.com/FestivalNumok","@FestivalNumok")</f>
        <v>@FestivalNumok</v>
      </c>
      <c r="C99" s="9" t="s">
        <v>187</v>
      </c>
      <c r="D99" s="10" t="s">
        <v>188</v>
      </c>
      <c r="E99" s="11" t="str">
        <f>HYPERLINK("https://twitter.com/FestivalNumok/status/1133587416718225408","1133587416718225408")</f>
        <v>1133587416718225408</v>
      </c>
      <c r="F99" s="13" t="s">
        <v>189</v>
      </c>
      <c r="G99" s="12"/>
      <c r="H99" s="13" t="s">
        <v>190</v>
      </c>
    </row>
    <row r="100" spans="1:8">
      <c r="A100" s="7">
        <v>43613.833703703705</v>
      </c>
      <c r="B100" s="8" t="str">
        <f>HYPERLINK("https://twitter.com/Romain__V","@Romain__V")</f>
        <v>@Romain__V</v>
      </c>
      <c r="C100" s="9" t="s">
        <v>17</v>
      </c>
      <c r="D100" s="10" t="s">
        <v>191</v>
      </c>
      <c r="E100" s="11" t="str">
        <f>HYPERLINK("https://twitter.com/Romain__V/status/1133432884038119424","1133432884038119424")</f>
        <v>1133432884038119424</v>
      </c>
      <c r="F100" s="12"/>
      <c r="G100" s="13" t="s">
        <v>192</v>
      </c>
      <c r="H100" s="12"/>
    </row>
    <row r="101" spans="1:8" ht="33.75">
      <c r="A101" s="7">
        <v>43613.820439814815</v>
      </c>
      <c r="B101" s="8" t="str">
        <f>HYPERLINK("https://twitter.com/AEFsuprecherche","@AEFsuprecherche")</f>
        <v>@AEFsuprecherche</v>
      </c>
      <c r="C101" s="9" t="s">
        <v>193</v>
      </c>
      <c r="D101" s="10" t="s">
        <v>194</v>
      </c>
      <c r="E101" s="11" t="str">
        <f>HYPERLINK("https://twitter.com/AEFsuprecherche/status/1133428077185392640","1133428077185392640")</f>
        <v>1133428077185392640</v>
      </c>
      <c r="F101" s="13" t="s">
        <v>195</v>
      </c>
      <c r="G101" s="12"/>
      <c r="H101" s="13" t="s">
        <v>196</v>
      </c>
    </row>
    <row r="102" spans="1:8" ht="45">
      <c r="A102" s="7">
        <v>43613.77444444444</v>
      </c>
      <c r="B102" s="8" t="str">
        <f>HYPERLINK("https://twitter.com/YvesTomic","@YvesTomic")</f>
        <v>@YvesTomic</v>
      </c>
      <c r="C102" s="9" t="s">
        <v>197</v>
      </c>
      <c r="D102" s="10" t="s">
        <v>198</v>
      </c>
      <c r="E102" s="11" t="str">
        <f>HYPERLINK("https://twitter.com/YvesTomic/status/1133411410464124928","1133411410464124928")</f>
        <v>1133411410464124928</v>
      </c>
      <c r="F102" s="12"/>
      <c r="G102" s="12"/>
      <c r="H102" s="13" t="s">
        <v>199</v>
      </c>
    </row>
    <row r="103" spans="1:8" ht="22.5">
      <c r="A103" s="7">
        <v>43613.750474537039</v>
      </c>
      <c r="B103" s="8" t="str">
        <f t="shared" ref="B103:B104" si="10">HYPERLINK("https://twitter.com/INIST_CNRS","@INIST_CNRS")</f>
        <v>@INIST_CNRS</v>
      </c>
      <c r="C103" s="9" t="s">
        <v>113</v>
      </c>
      <c r="D103" s="10" t="s">
        <v>200</v>
      </c>
      <c r="E103" s="11" t="str">
        <f>HYPERLINK("https://twitter.com/INIST_CNRS/status/1133402724358414336","1133402724358414336")</f>
        <v>1133402724358414336</v>
      </c>
      <c r="F103" s="12"/>
      <c r="G103" s="13" t="s">
        <v>201</v>
      </c>
      <c r="H103" s="13" t="s">
        <v>117</v>
      </c>
    </row>
    <row r="104" spans="1:8" ht="33.75">
      <c r="A104" s="7">
        <v>43613.748877314814</v>
      </c>
      <c r="B104" s="8" t="str">
        <f t="shared" si="10"/>
        <v>@INIST_CNRS</v>
      </c>
      <c r="C104" s="9" t="s">
        <v>113</v>
      </c>
      <c r="D104" s="10" t="s">
        <v>202</v>
      </c>
      <c r="E104" s="11" t="str">
        <f>HYPERLINK("https://twitter.com/INIST_CNRS/status/1133402144156082176","1133402144156082176")</f>
        <v>1133402144156082176</v>
      </c>
      <c r="F104" s="12"/>
      <c r="G104" s="13" t="s">
        <v>203</v>
      </c>
      <c r="H104" s="13" t="s">
        <v>117</v>
      </c>
    </row>
    <row r="105" spans="1:8">
      <c r="A105" s="7">
        <v>43613.739780092597</v>
      </c>
      <c r="B105" s="8" t="str">
        <f>HYPERLINK("https://twitter.com/Isagauther","@Isagauther")</f>
        <v>@Isagauther</v>
      </c>
      <c r="C105" s="9" t="s">
        <v>118</v>
      </c>
      <c r="D105" s="10" t="s">
        <v>204</v>
      </c>
      <c r="E105" s="11" t="str">
        <f>HYPERLINK("https://twitter.com/Isagauther/status/1133398847076462592","1133398847076462592")</f>
        <v>1133398847076462592</v>
      </c>
      <c r="F105" s="12"/>
      <c r="G105" s="13" t="s">
        <v>205</v>
      </c>
      <c r="H105" s="12"/>
    </row>
    <row r="106" spans="1:8" ht="45">
      <c r="A106" s="7">
        <v>43613.731840277775</v>
      </c>
      <c r="B106" s="8" t="str">
        <f>HYPERLINK("https://twitter.com/SIBULim","@SIBULim")</f>
        <v>@SIBULim</v>
      </c>
      <c r="C106" s="9" t="s">
        <v>70</v>
      </c>
      <c r="D106" s="10" t="s">
        <v>206</v>
      </c>
      <c r="E106" s="11" t="str">
        <f>HYPERLINK("https://twitter.com/SIBULim/status/1133395968601333760","1133395968601333760")</f>
        <v>1133395968601333760</v>
      </c>
      <c r="F106" s="12"/>
      <c r="G106" s="12"/>
      <c r="H106" s="13" t="s">
        <v>73</v>
      </c>
    </row>
    <row r="107" spans="1:8" ht="33.75">
      <c r="A107" s="7">
        <v>43613.730208333334</v>
      </c>
      <c r="B107" s="8" t="str">
        <f>HYPERLINK("https://twitter.com/Romain__V","@Romain__V")</f>
        <v>@Romain__V</v>
      </c>
      <c r="C107" s="9" t="s">
        <v>17</v>
      </c>
      <c r="D107" s="10" t="s">
        <v>207</v>
      </c>
      <c r="E107" s="11" t="str">
        <f>HYPERLINK("https://twitter.com/Romain__V/status/1133395378823454721","1133395378823454721")</f>
        <v>1133395378823454721</v>
      </c>
      <c r="F107" s="12"/>
      <c r="G107" s="12"/>
      <c r="H107" s="12"/>
    </row>
    <row r="108" spans="1:8" ht="56.25">
      <c r="A108" s="7">
        <v>43613.729305555556</v>
      </c>
      <c r="B108" s="8" t="str">
        <f>HYPERLINK("https://twitter.com/NDiayeNola","@NDiayeNola")</f>
        <v>@NDiayeNola</v>
      </c>
      <c r="C108" s="9" t="s">
        <v>21</v>
      </c>
      <c r="D108" s="10" t="s">
        <v>208</v>
      </c>
      <c r="E108" s="11" t="str">
        <f>HYPERLINK("https://twitter.com/NDiayeNola/status/1133395050459799553","1133395050459799553")</f>
        <v>1133395050459799553</v>
      </c>
      <c r="F108" s="12"/>
      <c r="G108" s="12"/>
      <c r="H108" s="13" t="s">
        <v>23</v>
      </c>
    </row>
    <row r="109" spans="1:8" ht="22.5">
      <c r="A109" s="7">
        <v>43613.728680555556</v>
      </c>
      <c r="B109" s="8" t="str">
        <f t="shared" ref="B109:B110" si="11">HYPERLINK("https://twitter.com/SIBULim","@SIBULim")</f>
        <v>@SIBULim</v>
      </c>
      <c r="C109" s="9" t="s">
        <v>70</v>
      </c>
      <c r="D109" s="10" t="s">
        <v>209</v>
      </c>
      <c r="E109" s="11" t="str">
        <f>HYPERLINK("https://twitter.com/SIBULim/status/1133394826114805760","1133394826114805760")</f>
        <v>1133394826114805760</v>
      </c>
      <c r="F109" s="12"/>
      <c r="G109" s="12"/>
      <c r="H109" s="13" t="s">
        <v>73</v>
      </c>
    </row>
    <row r="110" spans="1:8" ht="45">
      <c r="A110" s="7">
        <v>43613.727175925931</v>
      </c>
      <c r="B110" s="8" t="str">
        <f t="shared" si="11"/>
        <v>@SIBULim</v>
      </c>
      <c r="C110" s="9" t="s">
        <v>70</v>
      </c>
      <c r="D110" s="10" t="s">
        <v>210</v>
      </c>
      <c r="E110" s="11" t="str">
        <f>HYPERLINK("https://twitter.com/SIBULim/status/1133394280775671808","1133394280775671808")</f>
        <v>1133394280775671808</v>
      </c>
      <c r="F110" s="12"/>
      <c r="G110" s="12"/>
      <c r="H110" s="13" t="s">
        <v>73</v>
      </c>
    </row>
    <row r="111" spans="1:8" ht="22.5">
      <c r="A111" s="7">
        <v>43613.726747685185</v>
      </c>
      <c r="B111" s="8" t="str">
        <f>HYPERLINK("https://twitter.com/mllepetitm","@mllepetitm")</f>
        <v>@mllepetitm</v>
      </c>
      <c r="C111" s="9" t="s">
        <v>211</v>
      </c>
      <c r="D111" s="10" t="s">
        <v>212</v>
      </c>
      <c r="E111" s="11" t="str">
        <f>HYPERLINK("https://twitter.com/mllepetitm/status/1133394124365869056","1133394124365869056")</f>
        <v>1133394124365869056</v>
      </c>
      <c r="F111" s="12"/>
      <c r="G111" s="12"/>
      <c r="H111" s="12"/>
    </row>
    <row r="112" spans="1:8" ht="33.75">
      <c r="A112" s="7">
        <v>43613.723611111112</v>
      </c>
      <c r="B112" s="8" t="str">
        <f>HYPERLINK("https://twitter.com/ClaireToussain2","@ClaireToussain2")</f>
        <v>@ClaireToussain2</v>
      </c>
      <c r="C112" s="9" t="s">
        <v>213</v>
      </c>
      <c r="D112" s="10" t="s">
        <v>214</v>
      </c>
      <c r="E112" s="11" t="str">
        <f>HYPERLINK("https://twitter.com/ClaireToussain2/status/1133392988753846272","1133392988753846272")</f>
        <v>1133392988753846272</v>
      </c>
      <c r="F112" s="12"/>
      <c r="G112" s="12"/>
      <c r="H112" s="12"/>
    </row>
    <row r="113" spans="1:8" ht="33.75">
      <c r="A113" s="7">
        <v>43613.722280092596</v>
      </c>
      <c r="B113" s="8" t="str">
        <f>HYPERLINK("https://twitter.com/SIBULim","@SIBULim")</f>
        <v>@SIBULim</v>
      </c>
      <c r="C113" s="9" t="s">
        <v>70</v>
      </c>
      <c r="D113" s="10" t="s">
        <v>215</v>
      </c>
      <c r="E113" s="11" t="str">
        <f>HYPERLINK("https://twitter.com/SIBULim/status/1133392507407097857","1133392507407097857")</f>
        <v>1133392507407097857</v>
      </c>
      <c r="F113" s="12"/>
      <c r="G113" s="12"/>
      <c r="H113" s="13" t="s">
        <v>73</v>
      </c>
    </row>
    <row r="114" spans="1:8">
      <c r="A114" s="7">
        <v>43613.721018518518</v>
      </c>
      <c r="B114" s="8" t="str">
        <f>HYPERLINK("https://twitter.com/Isagauther","@Isagauther")</f>
        <v>@Isagauther</v>
      </c>
      <c r="C114" s="9" t="s">
        <v>118</v>
      </c>
      <c r="D114" s="10" t="s">
        <v>216</v>
      </c>
      <c r="E114" s="11" t="str">
        <f>HYPERLINK("https://twitter.com/Isagauther/status/1133392047262588928","1133392047262588928")</f>
        <v>1133392047262588928</v>
      </c>
      <c r="F114" s="12"/>
      <c r="G114" s="13" t="s">
        <v>217</v>
      </c>
      <c r="H114" s="12"/>
    </row>
    <row r="115" spans="1:8" ht="56.25">
      <c r="A115" s="7">
        <v>43613.720810185187</v>
      </c>
      <c r="B115" s="8" t="str">
        <f>HYPERLINK("https://twitter.com/SIBULim","@SIBULim")</f>
        <v>@SIBULim</v>
      </c>
      <c r="C115" s="9" t="s">
        <v>70</v>
      </c>
      <c r="D115" s="10" t="s">
        <v>218</v>
      </c>
      <c r="E115" s="11" t="str">
        <f>HYPERLINK("https://twitter.com/SIBULim/status/1133391974189420546","1133391974189420546")</f>
        <v>1133391974189420546</v>
      </c>
      <c r="F115" s="12"/>
      <c r="G115" s="12"/>
      <c r="H115" s="13" t="s">
        <v>73</v>
      </c>
    </row>
    <row r="116" spans="1:8" ht="56.25">
      <c r="A116" s="7">
        <v>43613.720023148147</v>
      </c>
      <c r="B116" s="8" t="str">
        <f>HYPERLINK("https://twitter.com/Romain__V","@Romain__V")</f>
        <v>@Romain__V</v>
      </c>
      <c r="C116" s="9" t="s">
        <v>17</v>
      </c>
      <c r="D116" s="10" t="s">
        <v>219</v>
      </c>
      <c r="E116" s="11" t="str">
        <f>HYPERLINK("https://twitter.com/Romain__V/status/1133391690004336641","1133391690004336641")</f>
        <v>1133391690004336641</v>
      </c>
      <c r="F116" s="12"/>
      <c r="G116" s="12"/>
      <c r="H116" s="12"/>
    </row>
    <row r="117" spans="1:8" ht="45">
      <c r="A117" s="7">
        <v>43613.717627314814</v>
      </c>
      <c r="B117" s="8" t="str">
        <f t="shared" ref="B117:B119" si="12">HYPERLINK("https://twitter.com/SIBULim","@SIBULim")</f>
        <v>@SIBULim</v>
      </c>
      <c r="C117" s="9" t="s">
        <v>70</v>
      </c>
      <c r="D117" s="10" t="s">
        <v>220</v>
      </c>
      <c r="E117" s="11" t="str">
        <f>HYPERLINK("https://twitter.com/SIBULim/status/1133390821670248450","1133390821670248450")</f>
        <v>1133390821670248450</v>
      </c>
      <c r="F117" s="12"/>
      <c r="G117" s="12"/>
      <c r="H117" s="13" t="s">
        <v>73</v>
      </c>
    </row>
    <row r="118" spans="1:8" ht="22.5">
      <c r="A118" s="7">
        <v>43613.715532407412</v>
      </c>
      <c r="B118" s="8" t="str">
        <f t="shared" si="12"/>
        <v>@SIBULim</v>
      </c>
      <c r="C118" s="9" t="s">
        <v>70</v>
      </c>
      <c r="D118" s="10" t="s">
        <v>221</v>
      </c>
      <c r="E118" s="11" t="str">
        <f>HYPERLINK("https://twitter.com/SIBULim/status/1133390061825875969","1133390061825875969")</f>
        <v>1133390061825875969</v>
      </c>
      <c r="F118" s="12"/>
      <c r="G118" s="12"/>
      <c r="H118" s="13" t="s">
        <v>73</v>
      </c>
    </row>
    <row r="119" spans="1:8" ht="33.75">
      <c r="A119" s="7">
        <v>43613.713877314818</v>
      </c>
      <c r="B119" s="8" t="str">
        <f t="shared" si="12"/>
        <v>@SIBULim</v>
      </c>
      <c r="C119" s="9" t="s">
        <v>70</v>
      </c>
      <c r="D119" s="10" t="s">
        <v>222</v>
      </c>
      <c r="E119" s="11" t="str">
        <f>HYPERLINK("https://twitter.com/SIBULim/status/1133389462644432898","1133389462644432898")</f>
        <v>1133389462644432898</v>
      </c>
      <c r="F119" s="12"/>
      <c r="G119" s="13" t="s">
        <v>223</v>
      </c>
      <c r="H119" s="13" t="s">
        <v>73</v>
      </c>
    </row>
    <row r="120" spans="1:8" ht="45">
      <c r="A120" s="7">
        <v>43613.712719907402</v>
      </c>
      <c r="B120" s="8" t="str">
        <f>HYPERLINK("https://twitter.com/Isagauther","@Isagauther")</f>
        <v>@Isagauther</v>
      </c>
      <c r="C120" s="9" t="s">
        <v>118</v>
      </c>
      <c r="D120" s="10" t="s">
        <v>224</v>
      </c>
      <c r="E120" s="11" t="str">
        <f>HYPERLINK("https://twitter.com/Isagauther/status/1133389041163014145","1133389041163014145")</f>
        <v>1133389041163014145</v>
      </c>
      <c r="F120" s="12"/>
      <c r="G120" s="12"/>
      <c r="H120" s="12"/>
    </row>
    <row r="121" spans="1:8" ht="33.75">
      <c r="A121" s="7">
        <v>43613.709166666667</v>
      </c>
      <c r="B121" s="8" t="str">
        <f t="shared" ref="B121:B122" si="13">HYPERLINK("https://twitter.com/SIBULim","@SIBULim")</f>
        <v>@SIBULim</v>
      </c>
      <c r="C121" s="9" t="s">
        <v>70</v>
      </c>
      <c r="D121" s="10" t="s">
        <v>225</v>
      </c>
      <c r="E121" s="11" t="str">
        <f>HYPERLINK("https://twitter.com/SIBULim/status/1133387754522501120","1133387754522501120")</f>
        <v>1133387754522501120</v>
      </c>
      <c r="F121" s="12"/>
      <c r="G121" s="12"/>
      <c r="H121" s="13" t="s">
        <v>73</v>
      </c>
    </row>
    <row r="122" spans="1:8" ht="22.5">
      <c r="A122" s="7">
        <v>43613.707268518519</v>
      </c>
      <c r="B122" s="8" t="str">
        <f t="shared" si="13"/>
        <v>@SIBULim</v>
      </c>
      <c r="C122" s="9" t="s">
        <v>70</v>
      </c>
      <c r="D122" s="10" t="s">
        <v>226</v>
      </c>
      <c r="E122" s="11" t="str">
        <f>HYPERLINK("https://twitter.com/SIBULim/status/1133387064005861377","1133387064005861377")</f>
        <v>1133387064005861377</v>
      </c>
      <c r="F122" s="12"/>
      <c r="G122" s="12"/>
      <c r="H122" s="13" t="s">
        <v>73</v>
      </c>
    </row>
    <row r="123" spans="1:8" ht="22.5">
      <c r="A123" s="7">
        <v>43613.707141203704</v>
      </c>
      <c r="B123" s="8" t="str">
        <f t="shared" ref="B123:B124" si="14">HYPERLINK("https://twitter.com/Romain__V","@Romain__V")</f>
        <v>@Romain__V</v>
      </c>
      <c r="C123" s="9" t="s">
        <v>17</v>
      </c>
      <c r="D123" s="10" t="s">
        <v>227</v>
      </c>
      <c r="E123" s="11" t="str">
        <f>HYPERLINK("https://twitter.com/Romain__V/status/1133387018250141696","1133387018250141696")</f>
        <v>1133387018250141696</v>
      </c>
      <c r="F123" s="12"/>
      <c r="G123" s="12"/>
      <c r="H123" s="12"/>
    </row>
    <row r="124" spans="1:8" ht="78.75">
      <c r="A124" s="7">
        <v>43613.704745370371</v>
      </c>
      <c r="B124" s="8" t="str">
        <f t="shared" si="14"/>
        <v>@Romain__V</v>
      </c>
      <c r="C124" s="9" t="s">
        <v>17</v>
      </c>
      <c r="D124" s="10" t="s">
        <v>228</v>
      </c>
      <c r="E124" s="11" t="str">
        <f>HYPERLINK("https://twitter.com/Romain__V/status/1133386151652466689","1133386151652466689")</f>
        <v>1133386151652466689</v>
      </c>
      <c r="F124" s="13" t="s">
        <v>229</v>
      </c>
      <c r="G124" s="12"/>
      <c r="H124" s="12"/>
    </row>
    <row r="125" spans="1:8" ht="45">
      <c r="A125" s="7">
        <v>43613.702337962968</v>
      </c>
      <c r="B125" s="8" t="str">
        <f>HYPERLINK("https://twitter.com/NDiayeNola","@NDiayeNola")</f>
        <v>@NDiayeNola</v>
      </c>
      <c r="C125" s="9" t="s">
        <v>21</v>
      </c>
      <c r="D125" s="10" t="s">
        <v>230</v>
      </c>
      <c r="E125" s="11" t="str">
        <f>HYPERLINK("https://twitter.com/NDiayeNola/status/1133385277140013061","1133385277140013061")</f>
        <v>1133385277140013061</v>
      </c>
      <c r="F125" s="12"/>
      <c r="G125" s="12"/>
      <c r="H125" s="13" t="s">
        <v>23</v>
      </c>
    </row>
    <row r="126" spans="1:8" ht="22.5">
      <c r="A126" s="7">
        <v>43613.700856481482</v>
      </c>
      <c r="B126" s="8" t="str">
        <f>HYPERLINK("https://twitter.com/Isagauther","@Isagauther")</f>
        <v>@Isagauther</v>
      </c>
      <c r="C126" s="9" t="s">
        <v>118</v>
      </c>
      <c r="D126" s="10" t="s">
        <v>231</v>
      </c>
      <c r="E126" s="11" t="str">
        <f>HYPERLINK("https://twitter.com/Isagauther/status/1133384743062577152","1133384743062577152")</f>
        <v>1133384743062577152</v>
      </c>
      <c r="F126" s="12"/>
      <c r="G126" s="12"/>
      <c r="H126" s="12"/>
    </row>
    <row r="127" spans="1:8" ht="33.75">
      <c r="A127" s="7">
        <v>43613.697916666672</v>
      </c>
      <c r="B127" s="8" t="str">
        <f>HYPERLINK("https://twitter.com/Romain__V","@Romain__V")</f>
        <v>@Romain__V</v>
      </c>
      <c r="C127" s="9" t="s">
        <v>17</v>
      </c>
      <c r="D127" s="10" t="s">
        <v>232</v>
      </c>
      <c r="E127" s="11" t="str">
        <f>HYPERLINK("https://twitter.com/Romain__V/status/1133383677998764033","1133383677998764033")</f>
        <v>1133383677998764033</v>
      </c>
      <c r="F127" s="12"/>
      <c r="G127" s="12"/>
      <c r="H127" s="12"/>
    </row>
    <row r="128" spans="1:8" ht="33.75">
      <c r="A128" s="7">
        <v>43613.695023148146</v>
      </c>
      <c r="B128" s="8" t="str">
        <f>HYPERLINK("https://twitter.com/NDiayeNola","@NDiayeNola")</f>
        <v>@NDiayeNola</v>
      </c>
      <c r="C128" s="9" t="s">
        <v>21</v>
      </c>
      <c r="D128" s="10" t="s">
        <v>233</v>
      </c>
      <c r="E128" s="11" t="str">
        <f>HYPERLINK("https://twitter.com/NDiayeNola/status/1133382629481418754","1133382629481418754")</f>
        <v>1133382629481418754</v>
      </c>
      <c r="F128" s="12"/>
      <c r="G128" s="12"/>
      <c r="H128" s="13" t="s">
        <v>23</v>
      </c>
    </row>
    <row r="129" spans="1:8" ht="33.75">
      <c r="A129" s="7">
        <v>43613.695</v>
      </c>
      <c r="B129" s="8" t="str">
        <f>HYPERLINK("https://twitter.com/SIBULim","@SIBULim")</f>
        <v>@SIBULim</v>
      </c>
      <c r="C129" s="9" t="s">
        <v>70</v>
      </c>
      <c r="D129" s="10" t="s">
        <v>234</v>
      </c>
      <c r="E129" s="11" t="str">
        <f>HYPERLINK("https://twitter.com/SIBULim/status/1133382619222204416","1133382619222204416")</f>
        <v>1133382619222204416</v>
      </c>
      <c r="F129" s="12"/>
      <c r="G129" s="12"/>
      <c r="H129" s="13" t="s">
        <v>73</v>
      </c>
    </row>
    <row r="130" spans="1:8" ht="22.5">
      <c r="A130" s="7">
        <v>43613.694479166668</v>
      </c>
      <c r="B130" s="8" t="str">
        <f t="shared" ref="B130:B131" si="15">HYPERLINK("https://twitter.com/Romain__V","@Romain__V")</f>
        <v>@Romain__V</v>
      </c>
      <c r="C130" s="9" t="s">
        <v>17</v>
      </c>
      <c r="D130" s="10" t="s">
        <v>235</v>
      </c>
      <c r="E130" s="11" t="str">
        <f>HYPERLINK("https://twitter.com/Romain__V/status/1133382431984279559","1133382431984279559")</f>
        <v>1133382431984279559</v>
      </c>
      <c r="F130" s="12"/>
      <c r="G130" s="12"/>
      <c r="H130" s="12"/>
    </row>
    <row r="131" spans="1:8" ht="33.75">
      <c r="A131" s="7">
        <v>43613.693842592591</v>
      </c>
      <c r="B131" s="8" t="str">
        <f t="shared" si="15"/>
        <v>@Romain__V</v>
      </c>
      <c r="C131" s="9" t="s">
        <v>17</v>
      </c>
      <c r="D131" s="10" t="s">
        <v>236</v>
      </c>
      <c r="E131" s="11" t="str">
        <f>HYPERLINK("https://twitter.com/Romain__V/status/1133382200462860296","1133382200462860296")</f>
        <v>1133382200462860296</v>
      </c>
      <c r="F131" s="12"/>
      <c r="G131" s="12"/>
      <c r="H131" s="12"/>
    </row>
    <row r="132" spans="1:8" ht="67.5">
      <c r="A132" s="7">
        <v>43613.693622685183</v>
      </c>
      <c r="B132" s="8" t="str">
        <f>HYPERLINK("https://twitter.com/NDiayeNola","@NDiayeNola")</f>
        <v>@NDiayeNola</v>
      </c>
      <c r="C132" s="9" t="s">
        <v>21</v>
      </c>
      <c r="D132" s="10" t="s">
        <v>237</v>
      </c>
      <c r="E132" s="11" t="str">
        <f>HYPERLINK("https://twitter.com/NDiayeNola/status/1133382121458937863","1133382121458937863")</f>
        <v>1133382121458937863</v>
      </c>
      <c r="F132" s="12"/>
      <c r="G132" s="12"/>
      <c r="H132" s="13" t="s">
        <v>23</v>
      </c>
    </row>
    <row r="133" spans="1:8" ht="22.5">
      <c r="A133" s="7">
        <v>43613.690821759257</v>
      </c>
      <c r="B133" s="8" t="str">
        <f>HYPERLINK("https://twitter.com/com_abes","@com_abes")</f>
        <v>@com_abes</v>
      </c>
      <c r="C133" s="9" t="s">
        <v>9</v>
      </c>
      <c r="D133" s="10" t="s">
        <v>238</v>
      </c>
      <c r="E133" s="11" t="str">
        <f>HYPERLINK("https://twitter.com/com_abes/status/1133381107930550272","1133381107930550272")</f>
        <v>1133381107930550272</v>
      </c>
      <c r="F133" s="12"/>
      <c r="G133" s="13" t="s">
        <v>239</v>
      </c>
      <c r="H133" s="13" t="s">
        <v>12</v>
      </c>
    </row>
    <row r="134" spans="1:8" ht="33.75">
      <c r="A134" s="7">
        <v>43613.690729166672</v>
      </c>
      <c r="B134" s="8" t="str">
        <f>HYPERLINK("https://twitter.com/PugetPascale","@PugetPascale")</f>
        <v>@PugetPascale</v>
      </c>
      <c r="C134" s="9" t="s">
        <v>240</v>
      </c>
      <c r="D134" s="10" t="s">
        <v>241</v>
      </c>
      <c r="E134" s="11" t="str">
        <f>HYPERLINK("https://twitter.com/PugetPascale/status/1133381071863787520","1133381071863787520")</f>
        <v>1133381071863787520</v>
      </c>
      <c r="F134" s="12"/>
      <c r="G134" s="12"/>
      <c r="H134" s="12"/>
    </row>
    <row r="135" spans="1:8" ht="56.25">
      <c r="A135" s="7">
        <v>43613.687326388885</v>
      </c>
      <c r="B135" s="8" t="str">
        <f>HYPERLINK("https://twitter.com/fredtruonginist","@fredtruonginist")</f>
        <v>@fredtruonginist</v>
      </c>
      <c r="C135" s="9" t="s">
        <v>242</v>
      </c>
      <c r="D135" s="10" t="s">
        <v>243</v>
      </c>
      <c r="E135" s="11" t="str">
        <f>HYPERLINK("https://twitter.com/fredtruonginist/status/1133379840009224202","1133379840009224202")</f>
        <v>1133379840009224202</v>
      </c>
      <c r="F135" s="13" t="s">
        <v>244</v>
      </c>
      <c r="G135" s="13" t="s">
        <v>245</v>
      </c>
      <c r="H135" s="13" t="s">
        <v>246</v>
      </c>
    </row>
    <row r="136" spans="1:8" ht="22.5">
      <c r="A136" s="7">
        <v>43613.686435185184</v>
      </c>
      <c r="B136" s="8" t="str">
        <f t="shared" ref="B136:B137" si="16">HYPERLINK("https://twitter.com/Romain__V","@Romain__V")</f>
        <v>@Romain__V</v>
      </c>
      <c r="C136" s="9" t="s">
        <v>17</v>
      </c>
      <c r="D136" s="10" t="s">
        <v>247</v>
      </c>
      <c r="E136" s="11" t="str">
        <f>HYPERLINK("https://twitter.com/Romain__V/status/1133379514162188289","1133379514162188289")</f>
        <v>1133379514162188289</v>
      </c>
      <c r="F136" s="12"/>
      <c r="G136" s="12"/>
      <c r="H136" s="12"/>
    </row>
    <row r="137" spans="1:8" ht="33.75">
      <c r="A137" s="7">
        <v>43613.684710648144</v>
      </c>
      <c r="B137" s="8" t="str">
        <f t="shared" si="16"/>
        <v>@Romain__V</v>
      </c>
      <c r="C137" s="9" t="s">
        <v>17</v>
      </c>
      <c r="D137" s="10" t="s">
        <v>248</v>
      </c>
      <c r="E137" s="11" t="str">
        <f>HYPERLINK("https://twitter.com/Romain__V/status/1133378891928809472","1133378891928809472")</f>
        <v>1133378891928809472</v>
      </c>
      <c r="F137" s="12"/>
      <c r="G137" s="12"/>
      <c r="H137" s="12"/>
    </row>
    <row r="138" spans="1:8" ht="33.75">
      <c r="A138" s="7">
        <v>43613.684675925921</v>
      </c>
      <c r="B138" s="8" t="str">
        <f>HYPERLINK("https://twitter.com/NDiayeNola","@NDiayeNola")</f>
        <v>@NDiayeNola</v>
      </c>
      <c r="C138" s="9" t="s">
        <v>21</v>
      </c>
      <c r="D138" s="10" t="s">
        <v>249</v>
      </c>
      <c r="E138" s="11" t="str">
        <f>HYPERLINK("https://twitter.com/NDiayeNola/status/1133378878951624704","1133378878951624704")</f>
        <v>1133378878951624704</v>
      </c>
      <c r="F138" s="12"/>
      <c r="G138" s="12"/>
      <c r="H138" s="13" t="s">
        <v>23</v>
      </c>
    </row>
    <row r="139" spans="1:8" ht="33.75">
      <c r="A139" s="7">
        <v>43613.682812500003</v>
      </c>
      <c r="B139" s="8" t="str">
        <f>HYPERLINK("https://twitter.com/BibCnrs","@BibCnrs")</f>
        <v>@BibCnrs</v>
      </c>
      <c r="C139" s="9" t="s">
        <v>250</v>
      </c>
      <c r="D139" s="10" t="s">
        <v>251</v>
      </c>
      <c r="E139" s="11" t="str">
        <f>HYPERLINK("https://twitter.com/BibCnrs/status/1133378205350539264","1133378205350539264")</f>
        <v>1133378205350539264</v>
      </c>
      <c r="F139" s="12"/>
      <c r="G139" s="13" t="s">
        <v>252</v>
      </c>
      <c r="H139" s="13" t="s">
        <v>253</v>
      </c>
    </row>
    <row r="140" spans="1:8" ht="56.25">
      <c r="A140" s="7">
        <v>43613.681562500002</v>
      </c>
      <c r="B140" s="8" t="str">
        <f t="shared" ref="B140:B141" si="17">HYPERLINK("https://twitter.com/NDiayeNola","@NDiayeNola")</f>
        <v>@NDiayeNola</v>
      </c>
      <c r="C140" s="9" t="s">
        <v>21</v>
      </c>
      <c r="D140" s="10" t="s">
        <v>254</v>
      </c>
      <c r="E140" s="11" t="str">
        <f>HYPERLINK("https://twitter.com/NDiayeNola/status/1133377750679609344","1133377750679609344")</f>
        <v>1133377750679609344</v>
      </c>
      <c r="F140" s="12"/>
      <c r="G140" s="12"/>
      <c r="H140" s="13" t="s">
        <v>23</v>
      </c>
    </row>
    <row r="141" spans="1:8" ht="33.75">
      <c r="A141" s="7">
        <v>43613.680312500001</v>
      </c>
      <c r="B141" s="8" t="str">
        <f t="shared" si="17"/>
        <v>@NDiayeNola</v>
      </c>
      <c r="C141" s="9" t="s">
        <v>21</v>
      </c>
      <c r="D141" s="10" t="s">
        <v>255</v>
      </c>
      <c r="E141" s="11" t="str">
        <f>HYPERLINK("https://twitter.com/NDiayeNola/status/1133377298948874242","1133377298948874242")</f>
        <v>1133377298948874242</v>
      </c>
      <c r="F141" s="12"/>
      <c r="G141" s="12"/>
      <c r="H141" s="13" t="s">
        <v>23</v>
      </c>
    </row>
    <row r="142" spans="1:8" ht="22.5">
      <c r="A142" s="7">
        <v>43613.678587962961</v>
      </c>
      <c r="B142" s="8" t="str">
        <f>HYPERLINK("https://twitter.com/SIBULim","@SIBULim")</f>
        <v>@SIBULim</v>
      </c>
      <c r="C142" s="9" t="s">
        <v>70</v>
      </c>
      <c r="D142" s="10" t="s">
        <v>256</v>
      </c>
      <c r="E142" s="11" t="str">
        <f>HYPERLINK("https://twitter.com/SIBULim/status/1133376670759567360","1133376670759567360")</f>
        <v>1133376670759567360</v>
      </c>
      <c r="F142" s="12"/>
      <c r="G142" s="12"/>
      <c r="H142" s="13" t="s">
        <v>73</v>
      </c>
    </row>
    <row r="143" spans="1:8" ht="22.5">
      <c r="A143" s="7">
        <v>43613.677488425921</v>
      </c>
      <c r="B143" s="8" t="str">
        <f>HYPERLINK("https://twitter.com/NDiayeNola","@NDiayeNola")</f>
        <v>@NDiayeNola</v>
      </c>
      <c r="C143" s="9" t="s">
        <v>21</v>
      </c>
      <c r="D143" s="10" t="s">
        <v>257</v>
      </c>
      <c r="E143" s="11" t="str">
        <f>HYPERLINK("https://twitter.com/NDiayeNola/status/1133376274418814977","1133376274418814977")</f>
        <v>1133376274418814977</v>
      </c>
      <c r="F143" s="12"/>
      <c r="G143" s="13" t="s">
        <v>258</v>
      </c>
      <c r="H143" s="13" t="s">
        <v>23</v>
      </c>
    </row>
    <row r="144" spans="1:8" ht="33.75">
      <c r="A144" s="7">
        <v>43613.677025462966</v>
      </c>
      <c r="B144" s="8" t="str">
        <f>HYPERLINK("https://twitter.com/SIBULim","@SIBULim")</f>
        <v>@SIBULim</v>
      </c>
      <c r="C144" s="9" t="s">
        <v>70</v>
      </c>
      <c r="D144" s="10" t="s">
        <v>259</v>
      </c>
      <c r="E144" s="11" t="str">
        <f>HYPERLINK("https://twitter.com/SIBULim/status/1133376106189545472","1133376106189545472")</f>
        <v>1133376106189545472</v>
      </c>
      <c r="F144" s="12"/>
      <c r="G144" s="12"/>
      <c r="H144" s="13" t="s">
        <v>73</v>
      </c>
    </row>
    <row r="145" spans="1:8">
      <c r="A145" s="7">
        <v>43613.676851851851</v>
      </c>
      <c r="B145" s="8" t="str">
        <f>HYPERLINK("https://twitter.com/bbober","@bbober")</f>
        <v>@bbober</v>
      </c>
      <c r="C145" s="9" t="s">
        <v>260</v>
      </c>
      <c r="D145" s="10" t="s">
        <v>261</v>
      </c>
      <c r="E145" s="11" t="str">
        <f>HYPERLINK("https://twitter.com/bbober/status/1133376043237163009","1133376043237163009")</f>
        <v>1133376043237163009</v>
      </c>
      <c r="F145" s="13" t="s">
        <v>262</v>
      </c>
      <c r="G145" s="12"/>
      <c r="H145" s="13" t="s">
        <v>263</v>
      </c>
    </row>
    <row r="146" spans="1:8" ht="22.5">
      <c r="A146" s="7">
        <v>43613.676018518519</v>
      </c>
      <c r="B146" s="8" t="str">
        <f>HYPERLINK("https://twitter.com/Romain__V","@Romain__V")</f>
        <v>@Romain__V</v>
      </c>
      <c r="C146" s="9" t="s">
        <v>17</v>
      </c>
      <c r="D146" s="10" t="s">
        <v>264</v>
      </c>
      <c r="E146" s="11" t="str">
        <f>HYPERLINK("https://twitter.com/Romain__V/status/1133375741339549702","1133375741339549702")</f>
        <v>1133375741339549702</v>
      </c>
      <c r="F146" s="12"/>
      <c r="G146" s="12"/>
      <c r="H146" s="12"/>
    </row>
    <row r="147" spans="1:8">
      <c r="A147" s="7">
        <v>43613.675416666665</v>
      </c>
      <c r="B147" s="8" t="str">
        <f>HYPERLINK("https://twitter.com/ClaireToussain2","@ClaireToussain2")</f>
        <v>@ClaireToussain2</v>
      </c>
      <c r="C147" s="9" t="s">
        <v>213</v>
      </c>
      <c r="D147" s="10" t="s">
        <v>265</v>
      </c>
      <c r="E147" s="11" t="str">
        <f>HYPERLINK("https://twitter.com/ClaireToussain2/status/1133375523399393281","1133375523399393281")</f>
        <v>1133375523399393281</v>
      </c>
      <c r="F147" s="12"/>
      <c r="G147" s="13" t="s">
        <v>266</v>
      </c>
      <c r="H147" s="12"/>
    </row>
    <row r="148" spans="1:8">
      <c r="A148" s="7">
        <v>43613.672858796301</v>
      </c>
      <c r="B148" s="8" t="str">
        <f>HYPERLINK("https://twitter.com/Romain__V","@Romain__V")</f>
        <v>@Romain__V</v>
      </c>
      <c r="C148" s="9" t="s">
        <v>17</v>
      </c>
      <c r="D148" s="10" t="s">
        <v>267</v>
      </c>
      <c r="E148" s="11" t="str">
        <f>HYPERLINK("https://twitter.com/Romain__V/status/1133374594876891136","1133374594876891136")</f>
        <v>1133374594876891136</v>
      </c>
      <c r="F148" s="12"/>
      <c r="G148" s="13" t="s">
        <v>268</v>
      </c>
      <c r="H148" s="12"/>
    </row>
    <row r="149" spans="1:8">
      <c r="A149" s="7">
        <v>43613.670613425929</v>
      </c>
      <c r="B149" s="8" t="str">
        <f>HYPERLINK("https://twitter.com/_frp","@_frp")</f>
        <v>@_frp</v>
      </c>
      <c r="C149" s="9" t="s">
        <v>269</v>
      </c>
      <c r="D149" s="10" t="s">
        <v>270</v>
      </c>
      <c r="E149" s="11" t="str">
        <f>HYPERLINK("https://twitter.com/_frp/status/1133373782599577600","1133373782599577600")</f>
        <v>1133373782599577600</v>
      </c>
      <c r="F149" s="12"/>
      <c r="G149" s="12"/>
      <c r="H149" s="12"/>
    </row>
    <row r="150" spans="1:8" ht="33.75">
      <c r="A150" s="7">
        <v>43613.670462962968</v>
      </c>
      <c r="B150" s="8" t="str">
        <f>HYPERLINK("https://twitter.com/iladpo","@iladpo")</f>
        <v>@iladpo</v>
      </c>
      <c r="C150" s="9" t="s">
        <v>28</v>
      </c>
      <c r="D150" s="10" t="s">
        <v>271</v>
      </c>
      <c r="E150" s="11" t="str">
        <f>HYPERLINK("https://twitter.com/iladpo/status/1133373729680105472","1133373729680105472")</f>
        <v>1133373729680105472</v>
      </c>
      <c r="F150" s="12"/>
      <c r="G150" s="12"/>
      <c r="H150" s="12"/>
    </row>
    <row r="151" spans="1:8" ht="45">
      <c r="A151" s="7">
        <v>43613.669016203705</v>
      </c>
      <c r="B151" s="8" t="str">
        <f>HYPERLINK("https://twitter.com/NDiayeNola","@NDiayeNola")</f>
        <v>@NDiayeNola</v>
      </c>
      <c r="C151" s="9" t="s">
        <v>21</v>
      </c>
      <c r="D151" s="10" t="s">
        <v>272</v>
      </c>
      <c r="E151" s="11" t="str">
        <f>HYPERLINK("https://twitter.com/NDiayeNola/status/1133373204003721216","1133373204003721216")</f>
        <v>1133373204003721216</v>
      </c>
      <c r="F151" s="12"/>
      <c r="G151" s="12"/>
      <c r="H151" s="13" t="s">
        <v>23</v>
      </c>
    </row>
    <row r="152" spans="1:8" ht="56.25">
      <c r="A152" s="7">
        <v>43613.6558912037</v>
      </c>
      <c r="B152" s="8" t="str">
        <f>HYPERLINK("https://twitter.com/NaCl2","@NaCl2")</f>
        <v>@NaCl2</v>
      </c>
      <c r="C152" s="9" t="s">
        <v>273</v>
      </c>
      <c r="D152" s="10" t="s">
        <v>274</v>
      </c>
      <c r="E152" s="11" t="str">
        <f>HYPERLINK("https://twitter.com/NaCl2/status/1133368447092572160","1133368447092572160")</f>
        <v>1133368447092572160</v>
      </c>
      <c r="F152" s="12"/>
      <c r="G152" s="12"/>
      <c r="H152" s="12"/>
    </row>
    <row r="153" spans="1:8" ht="33.75">
      <c r="A153" s="7">
        <v>43613.650787037041</v>
      </c>
      <c r="B153" s="8" t="str">
        <f>HYPERLINK("https://twitter.com/Romain__V","@Romain__V")</f>
        <v>@Romain__V</v>
      </c>
      <c r="C153" s="9" t="s">
        <v>17</v>
      </c>
      <c r="D153" s="10" t="s">
        <v>275</v>
      </c>
      <c r="E153" s="11" t="str">
        <f>HYPERLINK("https://twitter.com/Romain__V/status/1133366598436368384","1133366598436368384")</f>
        <v>1133366598436368384</v>
      </c>
      <c r="F153" s="12"/>
      <c r="G153" s="12"/>
      <c r="H153" s="12"/>
    </row>
    <row r="154" spans="1:8" ht="45">
      <c r="A154" s="7">
        <v>43613.649664351848</v>
      </c>
      <c r="B154" s="8" t="str">
        <f>HYPERLINK("https://twitter.com/symac","@symac")</f>
        <v>@symac</v>
      </c>
      <c r="C154" s="9" t="s">
        <v>35</v>
      </c>
      <c r="D154" s="10" t="s">
        <v>276</v>
      </c>
      <c r="E154" s="11" t="str">
        <f>HYPERLINK("https://twitter.com/symac/status/1133366189235818496","1133366189235818496")</f>
        <v>1133366189235818496</v>
      </c>
      <c r="F154" s="12"/>
      <c r="G154" s="12"/>
      <c r="H154" s="13" t="s">
        <v>37</v>
      </c>
    </row>
    <row r="155" spans="1:8" ht="22.5">
      <c r="A155" s="7">
        <v>43613.648159722223</v>
      </c>
      <c r="B155" s="8" t="str">
        <f>HYPERLINK("https://twitter.com/bbober","@bbober")</f>
        <v>@bbober</v>
      </c>
      <c r="C155" s="9" t="s">
        <v>260</v>
      </c>
      <c r="D155" s="10" t="s">
        <v>277</v>
      </c>
      <c r="E155" s="11" t="str">
        <f>HYPERLINK("https://twitter.com/bbober/status/1133365643623968768","1133365643623968768")</f>
        <v>1133365643623968768</v>
      </c>
      <c r="F155" s="12"/>
      <c r="G155" s="12"/>
      <c r="H155" s="13" t="s">
        <v>263</v>
      </c>
    </row>
    <row r="156" spans="1:8" ht="33.75">
      <c r="A156" s="7">
        <v>43613.646134259259</v>
      </c>
      <c r="B156" s="8" t="str">
        <f>HYPERLINK("https://twitter.com/NDiayeNola","@NDiayeNola")</f>
        <v>@NDiayeNola</v>
      </c>
      <c r="C156" s="9" t="s">
        <v>21</v>
      </c>
      <c r="D156" s="10" t="s">
        <v>278</v>
      </c>
      <c r="E156" s="11" t="str">
        <f>HYPERLINK("https://twitter.com/NDiayeNola/status/1133364912841986051","1133364912841986051")</f>
        <v>1133364912841986051</v>
      </c>
      <c r="F156" s="12"/>
      <c r="G156" s="12"/>
      <c r="H156" s="13" t="s">
        <v>23</v>
      </c>
    </row>
    <row r="157" spans="1:8" ht="22.5">
      <c r="A157" s="7">
        <v>43613.645416666666</v>
      </c>
      <c r="B157" s="8" t="str">
        <f>HYPERLINK("https://twitter.com/iladpo","@iladpo")</f>
        <v>@iladpo</v>
      </c>
      <c r="C157" s="9" t="s">
        <v>28</v>
      </c>
      <c r="D157" s="10" t="s">
        <v>279</v>
      </c>
      <c r="E157" s="11" t="str">
        <f>HYPERLINK("https://twitter.com/iladpo/status/1133364651302051840","1133364651302051840")</f>
        <v>1133364651302051840</v>
      </c>
      <c r="F157" s="12"/>
      <c r="G157" s="12"/>
      <c r="H157" s="12"/>
    </row>
    <row r="158" spans="1:8" ht="33.75">
      <c r="A158" s="7">
        <v>43613.644988425927</v>
      </c>
      <c r="B158" s="8" t="str">
        <f>HYPERLINK("https://twitter.com/SaraBernard","@SaraBernard")</f>
        <v>@SaraBernard</v>
      </c>
      <c r="C158" s="9" t="s">
        <v>280</v>
      </c>
      <c r="D158" s="10" t="s">
        <v>281</v>
      </c>
      <c r="E158" s="11" t="str">
        <f>HYPERLINK("https://twitter.com/SaraBernard/status/1133364498121842688","1133364498121842688")</f>
        <v>1133364498121842688</v>
      </c>
      <c r="F158" s="12"/>
      <c r="G158" s="12"/>
      <c r="H158" s="13" t="s">
        <v>282</v>
      </c>
    </row>
    <row r="159" spans="1:8" ht="67.5">
      <c r="A159" s="7">
        <v>43613.642210648148</v>
      </c>
      <c r="B159" s="8" t="str">
        <f>HYPERLINK("https://twitter.com/COLLEX_IR","@COLLEX_IR")</f>
        <v>@COLLEX_IR</v>
      </c>
      <c r="C159" s="9" t="s">
        <v>61</v>
      </c>
      <c r="D159" s="10" t="s">
        <v>283</v>
      </c>
      <c r="E159" s="11" t="str">
        <f>HYPERLINK("https://twitter.com/COLLEX_IR/status/1133363491803414530","1133363491803414530")</f>
        <v>1133363491803414530</v>
      </c>
      <c r="F159" s="12"/>
      <c r="G159" s="12"/>
      <c r="H159" s="13" t="s">
        <v>63</v>
      </c>
    </row>
    <row r="160" spans="1:8" ht="33.75">
      <c r="A160" s="7">
        <v>43613.641481481478</v>
      </c>
      <c r="B160" s="8" t="str">
        <f>HYPERLINK("https://twitter.com/SIBULim","@SIBULim")</f>
        <v>@SIBULim</v>
      </c>
      <c r="C160" s="9" t="s">
        <v>70</v>
      </c>
      <c r="D160" s="10" t="s">
        <v>284</v>
      </c>
      <c r="E160" s="11" t="str">
        <f>HYPERLINK("https://twitter.com/SIBULim/status/1133363227247697920","1133363227247697920")</f>
        <v>1133363227247697920</v>
      </c>
      <c r="F160" s="12"/>
      <c r="G160" s="12"/>
      <c r="H160" s="13" t="s">
        <v>73</v>
      </c>
    </row>
    <row r="161" spans="1:8" ht="90">
      <c r="A161" s="7">
        <v>43613.641331018516</v>
      </c>
      <c r="B161" s="8" t="str">
        <f>HYPERLINK("https://twitter.com/iladpo","@iladpo")</f>
        <v>@iladpo</v>
      </c>
      <c r="C161" s="9" t="s">
        <v>28</v>
      </c>
      <c r="D161" s="10" t="s">
        <v>285</v>
      </c>
      <c r="E161" s="11" t="str">
        <f>HYPERLINK("https://twitter.com/iladpo/status/1133363171350208512","1133363171350208512")</f>
        <v>1133363171350208512</v>
      </c>
      <c r="F161" s="13" t="s">
        <v>286</v>
      </c>
      <c r="G161" s="12"/>
      <c r="H161" s="12"/>
    </row>
    <row r="162" spans="1:8" ht="67.5">
      <c r="A162" s="7">
        <v>43613.640381944446</v>
      </c>
      <c r="B162" s="8" t="str">
        <f>HYPERLINK("https://twitter.com/COLLEX_IR","@COLLEX_IR")</f>
        <v>@COLLEX_IR</v>
      </c>
      <c r="C162" s="9" t="s">
        <v>61</v>
      </c>
      <c r="D162" s="10" t="s">
        <v>287</v>
      </c>
      <c r="E162" s="11" t="str">
        <f>HYPERLINK("https://twitter.com/COLLEX_IR/status/1133362826570010624","1133362826570010624")</f>
        <v>1133362826570010624</v>
      </c>
      <c r="F162" s="12"/>
      <c r="G162" s="12"/>
      <c r="H162" s="13" t="s">
        <v>63</v>
      </c>
    </row>
    <row r="163" spans="1:8" ht="56.25">
      <c r="A163" s="7">
        <v>43613.640092592592</v>
      </c>
      <c r="B163" s="8" t="str">
        <f>HYPERLINK("https://twitter.com/SIBULim","@SIBULim")</f>
        <v>@SIBULim</v>
      </c>
      <c r="C163" s="9" t="s">
        <v>70</v>
      </c>
      <c r="D163" s="10" t="s">
        <v>288</v>
      </c>
      <c r="E163" s="11" t="str">
        <f>HYPERLINK("https://twitter.com/SIBULim/status/1133362720936534017","1133362720936534017")</f>
        <v>1133362720936534017</v>
      </c>
      <c r="F163" s="12"/>
      <c r="G163" s="12"/>
      <c r="H163" s="13" t="s">
        <v>73</v>
      </c>
    </row>
    <row r="164" spans="1:8" ht="67.5">
      <c r="A164" s="7">
        <v>43613.638842592598</v>
      </c>
      <c r="B164" s="8" t="str">
        <f>HYPERLINK("https://twitter.com/COLLEX_IR","@COLLEX_IR")</f>
        <v>@COLLEX_IR</v>
      </c>
      <c r="C164" s="9" t="s">
        <v>61</v>
      </c>
      <c r="D164" s="10" t="s">
        <v>289</v>
      </c>
      <c r="E164" s="11" t="str">
        <f>HYPERLINK("https://twitter.com/COLLEX_IR/status/1133362267481935872","1133362267481935872")</f>
        <v>1133362267481935872</v>
      </c>
      <c r="F164" s="12"/>
      <c r="G164" s="12"/>
      <c r="H164" s="13" t="s">
        <v>63</v>
      </c>
    </row>
    <row r="165" spans="1:8" ht="56.25">
      <c r="A165" s="7">
        <v>43613.63784722222</v>
      </c>
      <c r="B165" s="8" t="str">
        <f>HYPERLINK("https://twitter.com/Romain__V","@Romain__V")</f>
        <v>@Romain__V</v>
      </c>
      <c r="C165" s="9" t="s">
        <v>17</v>
      </c>
      <c r="D165" s="10" t="s">
        <v>290</v>
      </c>
      <c r="E165" s="11" t="str">
        <f>HYPERLINK("https://twitter.com/Romain__V/status/1133361909900746752","1133361909900746752")</f>
        <v>1133361909900746752</v>
      </c>
      <c r="F165" s="12"/>
      <c r="G165" s="12"/>
      <c r="H165" s="12"/>
    </row>
    <row r="166" spans="1:8" ht="67.5">
      <c r="A166" s="7">
        <v>43613.63652777778</v>
      </c>
      <c r="B166" s="8" t="str">
        <f>HYPERLINK("https://twitter.com/COLLEX_IR","@COLLEX_IR")</f>
        <v>@COLLEX_IR</v>
      </c>
      <c r="C166" s="9" t="s">
        <v>61</v>
      </c>
      <c r="D166" s="10" t="s">
        <v>291</v>
      </c>
      <c r="E166" s="11" t="str">
        <f>HYPERLINK("https://twitter.com/COLLEX_IR/status/1133361428893765633","1133361428893765633")</f>
        <v>1133361428893765633</v>
      </c>
      <c r="F166" s="12"/>
      <c r="G166" s="12"/>
      <c r="H166" s="13" t="s">
        <v>63</v>
      </c>
    </row>
    <row r="167" spans="1:8" ht="33.75">
      <c r="A167" s="7">
        <v>43613.634745370371</v>
      </c>
      <c r="B167" s="8" t="str">
        <f>HYPERLINK("https://twitter.com/Romain__V","@Romain__V")</f>
        <v>@Romain__V</v>
      </c>
      <c r="C167" s="9" t="s">
        <v>17</v>
      </c>
      <c r="D167" s="10" t="s">
        <v>292</v>
      </c>
      <c r="E167" s="11" t="str">
        <f>HYPERLINK("https://twitter.com/Romain__V/status/1133360786510962688","1133360786510962688")</f>
        <v>1133360786510962688</v>
      </c>
      <c r="F167" s="12"/>
      <c r="G167" s="12"/>
      <c r="H167" s="12"/>
    </row>
    <row r="168" spans="1:8" ht="67.5">
      <c r="A168" s="7">
        <v>43613.634687500002</v>
      </c>
      <c r="B168" s="8" t="str">
        <f>HYPERLINK("https://twitter.com/SIBULim","@SIBULim")</f>
        <v>@SIBULim</v>
      </c>
      <c r="C168" s="9" t="s">
        <v>70</v>
      </c>
      <c r="D168" s="10" t="s">
        <v>293</v>
      </c>
      <c r="E168" s="11" t="str">
        <f>HYPERLINK("https://twitter.com/SIBULim/status/1133360763257724929","1133360763257724929")</f>
        <v>1133360763257724929</v>
      </c>
      <c r="F168" s="12"/>
      <c r="G168" s="12"/>
      <c r="H168" s="13" t="s">
        <v>73</v>
      </c>
    </row>
    <row r="169" spans="1:8" ht="56.25">
      <c r="A169" s="7">
        <v>43613.634513888886</v>
      </c>
      <c r="B169" s="8" t="str">
        <f>HYPERLINK("https://twitter.com/Agrume_i","@Agrume_i")</f>
        <v>@Agrume_i</v>
      </c>
      <c r="C169" s="9" t="s">
        <v>80</v>
      </c>
      <c r="D169" s="10" t="s">
        <v>294</v>
      </c>
      <c r="E169" s="11" t="str">
        <f>HYPERLINK("https://twitter.com/Agrume_i/status/1133360701597245441","1133360701597245441")</f>
        <v>1133360701597245441</v>
      </c>
      <c r="F169" s="12"/>
      <c r="G169" s="12"/>
      <c r="H169" s="12"/>
    </row>
    <row r="170" spans="1:8" ht="67.5">
      <c r="A170" s="7">
        <v>43613.633275462962</v>
      </c>
      <c r="B170" s="8" t="str">
        <f>HYPERLINK("https://twitter.com/COLLEX_IR","@COLLEX_IR")</f>
        <v>@COLLEX_IR</v>
      </c>
      <c r="C170" s="9" t="s">
        <v>61</v>
      </c>
      <c r="D170" s="10" t="s">
        <v>295</v>
      </c>
      <c r="E170" s="11" t="str">
        <f>HYPERLINK("https://twitter.com/COLLEX_IR/status/1133360253003870208","1133360253003870208")</f>
        <v>1133360253003870208</v>
      </c>
      <c r="F170" s="12"/>
      <c r="G170" s="12"/>
      <c r="H170" s="13" t="s">
        <v>63</v>
      </c>
    </row>
    <row r="171" spans="1:8" ht="45">
      <c r="A171" s="7">
        <v>43613.633275462962</v>
      </c>
      <c r="B171" s="8" t="str">
        <f>HYPERLINK("https://twitter.com/NDiayeNola","@NDiayeNola")</f>
        <v>@NDiayeNola</v>
      </c>
      <c r="C171" s="9" t="s">
        <v>21</v>
      </c>
      <c r="D171" s="10" t="s">
        <v>296</v>
      </c>
      <c r="E171" s="11" t="str">
        <f>HYPERLINK("https://twitter.com/NDiayeNola/status/1133360252471119872","1133360252471119872")</f>
        <v>1133360252471119872</v>
      </c>
      <c r="F171" s="12"/>
      <c r="G171" s="12"/>
      <c r="H171" s="13" t="s">
        <v>23</v>
      </c>
    </row>
    <row r="172" spans="1:8" ht="67.5">
      <c r="A172" s="7">
        <v>43613.631215277783</v>
      </c>
      <c r="B172" s="8" t="str">
        <f>HYPERLINK("https://twitter.com/Agrume_i","@Agrume_i")</f>
        <v>@Agrume_i</v>
      </c>
      <c r="C172" s="9" t="s">
        <v>80</v>
      </c>
      <c r="D172" s="10" t="s">
        <v>297</v>
      </c>
      <c r="E172" s="11" t="str">
        <f>HYPERLINK("https://twitter.com/Agrume_i/status/1133359506191265792","1133359506191265792")</f>
        <v>1133359506191265792</v>
      </c>
      <c r="F172" s="12"/>
      <c r="G172" s="12"/>
      <c r="H172" s="12"/>
    </row>
    <row r="173" spans="1:8" ht="33.75">
      <c r="A173" s="7">
        <v>43613.630162037036</v>
      </c>
      <c r="B173" s="8" t="str">
        <f>HYPERLINK("https://twitter.com/SIBULim","@SIBULim")</f>
        <v>@SIBULim</v>
      </c>
      <c r="C173" s="9" t="s">
        <v>70</v>
      </c>
      <c r="D173" s="10" t="s">
        <v>298</v>
      </c>
      <c r="E173" s="11" t="str">
        <f>HYPERLINK("https://twitter.com/SIBULim/status/1133359123284811776","1133359123284811776")</f>
        <v>1133359123284811776</v>
      </c>
      <c r="F173" s="12"/>
      <c r="G173" s="12"/>
      <c r="H173" s="13" t="s">
        <v>73</v>
      </c>
    </row>
    <row r="174" spans="1:8" ht="33.75">
      <c r="A174" s="7">
        <v>43613.62871527778</v>
      </c>
      <c r="B174" s="8" t="str">
        <f>HYPERLINK("https://twitter.com/COLLEX_IR","@COLLEX_IR")</f>
        <v>@COLLEX_IR</v>
      </c>
      <c r="C174" s="9" t="s">
        <v>61</v>
      </c>
      <c r="D174" s="10" t="s">
        <v>299</v>
      </c>
      <c r="E174" s="11" t="str">
        <f>HYPERLINK("https://twitter.com/COLLEX_IR/status/1133358597985972225","1133358597985972225")</f>
        <v>1133358597985972225</v>
      </c>
      <c r="F174" s="12"/>
      <c r="G174" s="12"/>
      <c r="H174" s="13" t="s">
        <v>63</v>
      </c>
    </row>
    <row r="175" spans="1:8" ht="33.75">
      <c r="A175" s="7">
        <v>43613.6246875</v>
      </c>
      <c r="B175" s="8" t="str">
        <f>HYPERLINK("https://twitter.com/NDiayeNola","@NDiayeNola")</f>
        <v>@NDiayeNola</v>
      </c>
      <c r="C175" s="9" t="s">
        <v>21</v>
      </c>
      <c r="D175" s="10" t="s">
        <v>300</v>
      </c>
      <c r="E175" s="11" t="str">
        <f>HYPERLINK("https://twitter.com/NDiayeNola/status/1133357138179440640","1133357138179440640")</f>
        <v>1133357138179440640</v>
      </c>
      <c r="F175" s="12"/>
      <c r="G175" s="12"/>
      <c r="H175" s="13" t="s">
        <v>23</v>
      </c>
    </row>
    <row r="176" spans="1:8" ht="33.75">
      <c r="A176" s="7">
        <v>43613.624456018515</v>
      </c>
      <c r="B176" s="8" t="str">
        <f>HYPERLINK("https://twitter.com/ClaireToussain2","@ClaireToussain2")</f>
        <v>@ClaireToussain2</v>
      </c>
      <c r="C176" s="9" t="s">
        <v>213</v>
      </c>
      <c r="D176" s="10" t="s">
        <v>301</v>
      </c>
      <c r="E176" s="11" t="str">
        <f>HYPERLINK("https://twitter.com/ClaireToussain2/status/1133357054331170816","1133357054331170816")</f>
        <v>1133357054331170816</v>
      </c>
      <c r="F176" s="12"/>
      <c r="G176" s="12"/>
      <c r="H176" s="12"/>
    </row>
    <row r="177" spans="1:8" ht="33.75">
      <c r="A177" s="7">
        <v>43613.624374999999</v>
      </c>
      <c r="B177" s="8" t="str">
        <f>HYPERLINK("https://twitter.com/Romain__V","@Romain__V")</f>
        <v>@Romain__V</v>
      </c>
      <c r="C177" s="9" t="s">
        <v>17</v>
      </c>
      <c r="D177" s="10" t="s">
        <v>302</v>
      </c>
      <c r="E177" s="11" t="str">
        <f>HYPERLINK("https://twitter.com/Romain__V/status/1133357025902104576","1133357025902104576")</f>
        <v>1133357025902104576</v>
      </c>
      <c r="F177" s="12"/>
      <c r="G177" s="12"/>
      <c r="H177" s="12"/>
    </row>
    <row r="178" spans="1:8" ht="56.25">
      <c r="A178" s="7">
        <v>43613.624120370368</v>
      </c>
      <c r="B178" s="8" t="str">
        <f>HYPERLINK("https://twitter.com/NDiayeNola","@NDiayeNola")</f>
        <v>@NDiayeNola</v>
      </c>
      <c r="C178" s="9" t="s">
        <v>21</v>
      </c>
      <c r="D178" s="10" t="s">
        <v>303</v>
      </c>
      <c r="E178" s="11" t="str">
        <f>HYPERLINK("https://twitter.com/NDiayeNola/status/1133356932297842688","1133356932297842688")</f>
        <v>1133356932297842688</v>
      </c>
      <c r="F178" s="12"/>
      <c r="G178" s="12"/>
      <c r="H178" s="13" t="s">
        <v>23</v>
      </c>
    </row>
    <row r="179" spans="1:8" ht="56.25">
      <c r="A179" s="7">
        <v>43613.623483796298</v>
      </c>
      <c r="B179" s="8" t="str">
        <f>HYPERLINK("https://twitter.com/Agrume_i","@Agrume_i")</f>
        <v>@Agrume_i</v>
      </c>
      <c r="C179" s="9" t="s">
        <v>80</v>
      </c>
      <c r="D179" s="10" t="s">
        <v>304</v>
      </c>
      <c r="E179" s="11" t="str">
        <f>HYPERLINK("https://twitter.com/Agrume_i/status/1133356705406947328","1133356705406947328")</f>
        <v>1133356705406947328</v>
      </c>
      <c r="F179" s="12"/>
      <c r="G179" s="12"/>
      <c r="H179" s="12"/>
    </row>
    <row r="180" spans="1:8" ht="56.25">
      <c r="A180" s="7">
        <v>43613.622824074075</v>
      </c>
      <c r="B180" s="8" t="str">
        <f>HYPERLINK("https://twitter.com/bbober","@bbober")</f>
        <v>@bbober</v>
      </c>
      <c r="C180" s="9" t="s">
        <v>260</v>
      </c>
      <c r="D180" s="10" t="s">
        <v>305</v>
      </c>
      <c r="E180" s="11" t="str">
        <f>HYPERLINK("https://twitter.com/bbober/status/1133356464955957250","1133356464955957250")</f>
        <v>1133356464955957250</v>
      </c>
      <c r="F180" s="12"/>
      <c r="G180" s="12"/>
      <c r="H180" s="13" t="s">
        <v>263</v>
      </c>
    </row>
    <row r="181" spans="1:8" ht="67.5">
      <c r="A181" s="7">
        <v>43613.621319444443</v>
      </c>
      <c r="B181" s="8" t="str">
        <f>HYPERLINK("https://twitter.com/NDiayeNola","@NDiayeNola")</f>
        <v>@NDiayeNola</v>
      </c>
      <c r="C181" s="9" t="s">
        <v>21</v>
      </c>
      <c r="D181" s="10" t="s">
        <v>306</v>
      </c>
      <c r="E181" s="11" t="str">
        <f>HYPERLINK("https://twitter.com/NDiayeNola/status/1133355918404521984","1133355918404521984")</f>
        <v>1133355918404521984</v>
      </c>
      <c r="F181" s="12"/>
      <c r="G181" s="12"/>
      <c r="H181" s="13" t="s">
        <v>23</v>
      </c>
    </row>
    <row r="182" spans="1:8" ht="67.5">
      <c r="A182" s="7">
        <v>43613.620995370366</v>
      </c>
      <c r="B182" s="8" t="str">
        <f>HYPERLINK("https://twitter.com/Agrume_i","@Agrume_i")</f>
        <v>@Agrume_i</v>
      </c>
      <c r="C182" s="9" t="s">
        <v>80</v>
      </c>
      <c r="D182" s="10" t="s">
        <v>307</v>
      </c>
      <c r="E182" s="11" t="str">
        <f>HYPERLINK("https://twitter.com/Agrume_i/status/1133355803396718592","1133355803396718592")</f>
        <v>1133355803396718592</v>
      </c>
      <c r="F182" s="12"/>
      <c r="G182" s="12"/>
      <c r="H182" s="12"/>
    </row>
    <row r="183" spans="1:8" ht="45">
      <c r="A183" s="7">
        <v>43613.620162037041</v>
      </c>
      <c r="B183" s="8" t="str">
        <f>HYPERLINK("https://twitter.com/F1000","@F1000")</f>
        <v>@F1000</v>
      </c>
      <c r="C183" s="9" t="s">
        <v>308</v>
      </c>
      <c r="D183" s="10" t="s">
        <v>309</v>
      </c>
      <c r="E183" s="11" t="str">
        <f>HYPERLINK("https://twitter.com/F1000/status/1133355498902835201","1133355498902835201")</f>
        <v>1133355498902835201</v>
      </c>
      <c r="F183" s="13" t="s">
        <v>310</v>
      </c>
      <c r="G183" s="13" t="s">
        <v>311</v>
      </c>
      <c r="H183" s="13" t="s">
        <v>312</v>
      </c>
    </row>
    <row r="184" spans="1:8" ht="22.5">
      <c r="A184" s="7">
        <v>43613.619652777779</v>
      </c>
      <c r="B184" s="8" t="str">
        <f>HYPERLINK("https://twitter.com/Romain__V","@Romain__V")</f>
        <v>@Romain__V</v>
      </c>
      <c r="C184" s="9" t="s">
        <v>17</v>
      </c>
      <c r="D184" s="10" t="s">
        <v>313</v>
      </c>
      <c r="E184" s="11" t="str">
        <f>HYPERLINK("https://twitter.com/Romain__V/status/1133355313216802816","1133355313216802816")</f>
        <v>1133355313216802816</v>
      </c>
      <c r="F184" s="12"/>
      <c r="G184" s="12"/>
      <c r="H184" s="12"/>
    </row>
    <row r="185" spans="1:8" ht="45">
      <c r="A185" s="7">
        <v>43613.619363425925</v>
      </c>
      <c r="B185" s="8" t="str">
        <f>HYPERLINK("https://twitter.com/Agrume_i","@Agrume_i")</f>
        <v>@Agrume_i</v>
      </c>
      <c r="C185" s="9" t="s">
        <v>80</v>
      </c>
      <c r="D185" s="10" t="s">
        <v>314</v>
      </c>
      <c r="E185" s="11" t="str">
        <f>HYPERLINK("https://twitter.com/Agrume_i/status/1133355212243124226","1133355212243124226")</f>
        <v>1133355212243124226</v>
      </c>
      <c r="F185" s="12"/>
      <c r="G185" s="12"/>
      <c r="H185" s="12"/>
    </row>
    <row r="186" spans="1:8" ht="33.75">
      <c r="A186" s="7">
        <v>43613.619050925925</v>
      </c>
      <c r="B186" s="8" t="str">
        <f>HYPERLINK("https://twitter.com/SIBULim","@SIBULim")</f>
        <v>@SIBULim</v>
      </c>
      <c r="C186" s="9" t="s">
        <v>70</v>
      </c>
      <c r="D186" s="10" t="s">
        <v>315</v>
      </c>
      <c r="E186" s="11" t="str">
        <f>HYPERLINK("https://twitter.com/SIBULim/status/1133355097981935616","1133355097981935616")</f>
        <v>1133355097981935616</v>
      </c>
      <c r="F186" s="12"/>
      <c r="G186" s="12"/>
      <c r="H186" s="13" t="s">
        <v>73</v>
      </c>
    </row>
    <row r="187" spans="1:8" ht="67.5">
      <c r="A187" s="7">
        <v>43613.618321759262</v>
      </c>
      <c r="B187" s="8" t="str">
        <f>HYPERLINK("https://twitter.com/NDiayeNola","@NDiayeNola")</f>
        <v>@NDiayeNola</v>
      </c>
      <c r="C187" s="9" t="s">
        <v>21</v>
      </c>
      <c r="D187" s="10" t="s">
        <v>316</v>
      </c>
      <c r="E187" s="11" t="str">
        <f>HYPERLINK("https://twitter.com/NDiayeNola/status/1133354832390176768","1133354832390176768")</f>
        <v>1133354832390176768</v>
      </c>
      <c r="F187" s="12"/>
      <c r="G187" s="12"/>
      <c r="H187" s="13" t="s">
        <v>23</v>
      </c>
    </row>
    <row r="188" spans="1:8" ht="67.5">
      <c r="A188" s="7">
        <v>43613.617662037039</v>
      </c>
      <c r="B188" s="8" t="str">
        <f>HYPERLINK("https://twitter.com/COLLEX_IR","@COLLEX_IR")</f>
        <v>@COLLEX_IR</v>
      </c>
      <c r="C188" s="9" t="s">
        <v>61</v>
      </c>
      <c r="D188" s="10" t="s">
        <v>317</v>
      </c>
      <c r="E188" s="11" t="str">
        <f>HYPERLINK("https://twitter.com/COLLEX_IR/status/1133354592593424384","1133354592593424384")</f>
        <v>1133354592593424384</v>
      </c>
      <c r="F188" s="12"/>
      <c r="G188" s="12"/>
      <c r="H188" s="13" t="s">
        <v>63</v>
      </c>
    </row>
    <row r="189" spans="1:8" ht="33.75">
      <c r="A189" s="7">
        <v>43613.615914351853</v>
      </c>
      <c r="B189" s="8" t="str">
        <f>HYPERLINK("https://twitter.com/Romain__V","@Romain__V")</f>
        <v>@Romain__V</v>
      </c>
      <c r="C189" s="9" t="s">
        <v>17</v>
      </c>
      <c r="D189" s="10" t="s">
        <v>318</v>
      </c>
      <c r="E189" s="11" t="str">
        <f>HYPERLINK("https://twitter.com/Romain__V/status/1133353960172081157","1133353960172081157")</f>
        <v>1133353960172081157</v>
      </c>
      <c r="F189" s="12"/>
      <c r="G189" s="12"/>
      <c r="H189" s="12"/>
    </row>
    <row r="190" spans="1:8" ht="56.25">
      <c r="A190" s="7">
        <v>43613.615729166668</v>
      </c>
      <c r="B190" s="8" t="str">
        <f>HYPERLINK("https://twitter.com/NDiayeNola","@NDiayeNola")</f>
        <v>@NDiayeNola</v>
      </c>
      <c r="C190" s="9" t="s">
        <v>21</v>
      </c>
      <c r="D190" s="10" t="s">
        <v>319</v>
      </c>
      <c r="E190" s="11" t="str">
        <f>HYPERLINK("https://twitter.com/NDiayeNola/status/1133353892312440837","1133353892312440837")</f>
        <v>1133353892312440837</v>
      </c>
      <c r="F190" s="12"/>
      <c r="G190" s="12"/>
      <c r="H190" s="13" t="s">
        <v>23</v>
      </c>
    </row>
    <row r="191" spans="1:8" ht="56.25">
      <c r="A191" s="7">
        <v>43613.614618055552</v>
      </c>
      <c r="B191" s="8" t="str">
        <f>HYPERLINK("https://twitter.com/SIBULim","@SIBULim")</f>
        <v>@SIBULim</v>
      </c>
      <c r="C191" s="9" t="s">
        <v>70</v>
      </c>
      <c r="D191" s="10" t="s">
        <v>320</v>
      </c>
      <c r="E191" s="11" t="str">
        <f>HYPERLINK("https://twitter.com/SIBULim/status/1133353489239826433","1133353489239826433")</f>
        <v>1133353489239826433</v>
      </c>
      <c r="F191" s="12"/>
      <c r="G191" s="12"/>
      <c r="H191" s="13" t="s">
        <v>73</v>
      </c>
    </row>
    <row r="192" spans="1:8" ht="33.75">
      <c r="A192" s="7">
        <v>43613.614340277782</v>
      </c>
      <c r="B192" s="8" t="str">
        <f>HYPERLINK("https://twitter.com/Romain__V","@Romain__V")</f>
        <v>@Romain__V</v>
      </c>
      <c r="C192" s="9" t="s">
        <v>17</v>
      </c>
      <c r="D192" s="10" t="s">
        <v>321</v>
      </c>
      <c r="E192" s="11" t="str">
        <f>HYPERLINK("https://twitter.com/Romain__V/status/1133353390464032768","1133353390464032768")</f>
        <v>1133353390464032768</v>
      </c>
      <c r="F192" s="12"/>
      <c r="G192" s="12"/>
      <c r="H192" s="12"/>
    </row>
    <row r="193" spans="1:8" ht="56.25">
      <c r="A193" s="7">
        <v>43613.613761574074</v>
      </c>
      <c r="B193" s="8" t="str">
        <f>HYPERLINK("https://twitter.com/Agrume_i","@Agrume_i")</f>
        <v>@Agrume_i</v>
      </c>
      <c r="C193" s="9" t="s">
        <v>80</v>
      </c>
      <c r="D193" s="10" t="s">
        <v>322</v>
      </c>
      <c r="E193" s="11" t="str">
        <f>HYPERLINK("https://twitter.com/Agrume_i/status/1133353180526465024","1133353180526465024")</f>
        <v>1133353180526465024</v>
      </c>
      <c r="F193" s="12"/>
      <c r="G193" s="12"/>
      <c r="H193" s="12"/>
    </row>
    <row r="194" spans="1:8" ht="45">
      <c r="A194" s="7">
        <v>43613.613726851851</v>
      </c>
      <c r="B194" s="8" t="str">
        <f>HYPERLINK("https://twitter.com/NDiayeNola","@NDiayeNola")</f>
        <v>@NDiayeNola</v>
      </c>
      <c r="C194" s="9" t="s">
        <v>21</v>
      </c>
      <c r="D194" s="10" t="s">
        <v>323</v>
      </c>
      <c r="E194" s="11" t="str">
        <f>HYPERLINK("https://twitter.com/NDiayeNola/status/1133353165951242241","1133353165951242241")</f>
        <v>1133353165951242241</v>
      </c>
      <c r="F194" s="12"/>
      <c r="G194" s="12"/>
      <c r="H194" s="13" t="s">
        <v>23</v>
      </c>
    </row>
    <row r="195" spans="1:8" ht="33.75">
      <c r="A195" s="7">
        <v>43613.612569444449</v>
      </c>
      <c r="B195" s="8" t="str">
        <f>HYPERLINK("https://twitter.com/louxfaure","@louxfaure")</f>
        <v>@louxfaure</v>
      </c>
      <c r="C195" s="9" t="s">
        <v>324</v>
      </c>
      <c r="D195" s="10" t="s">
        <v>325</v>
      </c>
      <c r="E195" s="11" t="str">
        <f>HYPERLINK("https://twitter.com/louxfaure/status/1133352749133914118","1133352749133914118")</f>
        <v>1133352749133914118</v>
      </c>
      <c r="F195" s="12"/>
      <c r="G195" s="12"/>
      <c r="H195" s="12"/>
    </row>
    <row r="196" spans="1:8" ht="45">
      <c r="A196" s="7">
        <v>43613.61204861111</v>
      </c>
      <c r="B196" s="8" t="str">
        <f>HYPERLINK("https://twitter.com/AssoKohala","@AssoKohala")</f>
        <v>@AssoKohala</v>
      </c>
      <c r="C196" s="9" t="s">
        <v>326</v>
      </c>
      <c r="D196" s="10" t="s">
        <v>327</v>
      </c>
      <c r="E196" s="11" t="str">
        <f>HYPERLINK("https://twitter.com/AssoKohala/status/1133352560553861120","1133352560553861120")</f>
        <v>1133352560553861120</v>
      </c>
      <c r="F196" s="12"/>
      <c r="G196" s="12"/>
      <c r="H196" s="13" t="s">
        <v>328</v>
      </c>
    </row>
    <row r="197" spans="1:8" ht="22.5">
      <c r="A197" s="7">
        <v>43613.611585648148</v>
      </c>
      <c r="B197" s="8" t="str">
        <f>HYPERLINK("https://twitter.com/Romain__V","@Romain__V")</f>
        <v>@Romain__V</v>
      </c>
      <c r="C197" s="9" t="s">
        <v>17</v>
      </c>
      <c r="D197" s="10" t="s">
        <v>329</v>
      </c>
      <c r="E197" s="11" t="str">
        <f>HYPERLINK("https://twitter.com/Romain__V/status/1133352392882307073","1133352392882307073")</f>
        <v>1133352392882307073</v>
      </c>
      <c r="F197" s="12"/>
      <c r="G197" s="12"/>
      <c r="H197" s="12"/>
    </row>
    <row r="198" spans="1:8" ht="67.5">
      <c r="A198" s="7">
        <v>43613.610960648148</v>
      </c>
      <c r="B198" s="8" t="str">
        <f>HYPERLINK("https://twitter.com/COLLEX_IR","@COLLEX_IR")</f>
        <v>@COLLEX_IR</v>
      </c>
      <c r="C198" s="9" t="s">
        <v>61</v>
      </c>
      <c r="D198" s="10" t="s">
        <v>330</v>
      </c>
      <c r="E198" s="11" t="str">
        <f>HYPERLINK("https://twitter.com/COLLEX_IR/status/1133352164645101570","1133352164645101570")</f>
        <v>1133352164645101570</v>
      </c>
      <c r="F198" s="12"/>
      <c r="G198" s="12"/>
      <c r="H198" s="13" t="s">
        <v>63</v>
      </c>
    </row>
    <row r="199" spans="1:8" ht="67.5">
      <c r="A199" s="7">
        <v>43613.609039351853</v>
      </c>
      <c r="B199" s="8" t="str">
        <f>HYPERLINK("https://twitter.com/SIBULim","@SIBULim")</f>
        <v>@SIBULim</v>
      </c>
      <c r="C199" s="9" t="s">
        <v>70</v>
      </c>
      <c r="D199" s="10" t="s">
        <v>331</v>
      </c>
      <c r="E199" s="11" t="str">
        <f>HYPERLINK("https://twitter.com/SIBULim/status/1133351466889035777","1133351466889035777")</f>
        <v>1133351466889035777</v>
      </c>
      <c r="F199" s="12"/>
      <c r="G199" s="12"/>
      <c r="H199" s="13" t="s">
        <v>73</v>
      </c>
    </row>
    <row r="200" spans="1:8" ht="45">
      <c r="A200" s="7">
        <v>43613.608900462961</v>
      </c>
      <c r="B200" s="8" t="str">
        <f>HYPERLINK("https://twitter.com/Romain__V","@Romain__V")</f>
        <v>@Romain__V</v>
      </c>
      <c r="C200" s="9" t="s">
        <v>17</v>
      </c>
      <c r="D200" s="10" t="s">
        <v>332</v>
      </c>
      <c r="E200" s="11" t="str">
        <f>HYPERLINK("https://twitter.com/Romain__V/status/1133351418092498944","1133351418092498944")</f>
        <v>1133351418092498944</v>
      </c>
      <c r="F200" s="12"/>
      <c r="G200" s="12"/>
      <c r="H200" s="12"/>
    </row>
    <row r="201" spans="1:8" ht="67.5">
      <c r="A201" s="7">
        <v>43613.607673611114</v>
      </c>
      <c r="B201" s="8" t="str">
        <f t="shared" ref="B201:B202" si="18">HYPERLINK("https://twitter.com/NDiayeNola","@NDiayeNola")</f>
        <v>@NDiayeNola</v>
      </c>
      <c r="C201" s="9" t="s">
        <v>21</v>
      </c>
      <c r="D201" s="10" t="s">
        <v>333</v>
      </c>
      <c r="E201" s="11" t="str">
        <f>HYPERLINK("https://twitter.com/NDiayeNola/status/1133350972170874881","1133350972170874881")</f>
        <v>1133350972170874881</v>
      </c>
      <c r="F201" s="12"/>
      <c r="G201" s="12"/>
      <c r="H201" s="13" t="s">
        <v>23</v>
      </c>
    </row>
    <row r="202" spans="1:8" ht="56.25">
      <c r="A202" s="7">
        <v>43613.60637731482</v>
      </c>
      <c r="B202" s="8" t="str">
        <f t="shared" si="18"/>
        <v>@NDiayeNola</v>
      </c>
      <c r="C202" s="9" t="s">
        <v>21</v>
      </c>
      <c r="D202" s="10" t="s">
        <v>334</v>
      </c>
      <c r="E202" s="11" t="str">
        <f>HYPERLINK("https://twitter.com/NDiayeNola/status/1133350503256080384","1133350503256080384")</f>
        <v>1133350503256080384</v>
      </c>
      <c r="F202" s="12"/>
      <c r="G202" s="12"/>
      <c r="H202" s="13" t="s">
        <v>23</v>
      </c>
    </row>
    <row r="203" spans="1:8" ht="33.75">
      <c r="A203" s="7">
        <v>43613.605821759258</v>
      </c>
      <c r="B203" s="8" t="str">
        <f>HYPERLINK("https://twitter.com/SIBULim","@SIBULim")</f>
        <v>@SIBULim</v>
      </c>
      <c r="C203" s="9" t="s">
        <v>70</v>
      </c>
      <c r="D203" s="10" t="s">
        <v>335</v>
      </c>
      <c r="E203" s="11" t="str">
        <f>HYPERLINK("https://twitter.com/SIBULim/status/1133350300968996865","1133350300968996865")</f>
        <v>1133350300968996865</v>
      </c>
      <c r="F203" s="12"/>
      <c r="G203" s="12"/>
      <c r="H203" s="13" t="s">
        <v>73</v>
      </c>
    </row>
    <row r="204" spans="1:8" ht="33.75">
      <c r="A204" s="7">
        <v>43613.604861111111</v>
      </c>
      <c r="B204" s="8" t="str">
        <f>HYPERLINK("https://twitter.com/Agrume_i","@Agrume_i")</f>
        <v>@Agrume_i</v>
      </c>
      <c r="C204" s="9" t="s">
        <v>80</v>
      </c>
      <c r="D204" s="10" t="s">
        <v>336</v>
      </c>
      <c r="E204" s="11" t="str">
        <f>HYPERLINK("https://twitter.com/Agrume_i/status/1133349956159528960","1133349956159528960")</f>
        <v>1133349956159528960</v>
      </c>
      <c r="F204" s="12"/>
      <c r="G204" s="12"/>
      <c r="H204" s="12"/>
    </row>
    <row r="205" spans="1:8" ht="56.25">
      <c r="A205" s="7">
        <v>43613.604131944448</v>
      </c>
      <c r="B205" s="8" t="str">
        <f>HYPERLINK("https://twitter.com/NDiayeNola","@NDiayeNola")</f>
        <v>@NDiayeNola</v>
      </c>
      <c r="C205" s="9" t="s">
        <v>21</v>
      </c>
      <c r="D205" s="10" t="s">
        <v>337</v>
      </c>
      <c r="E205" s="11" t="str">
        <f>HYPERLINK("https://twitter.com/NDiayeNola/status/1133349691234689024","1133349691234689024")</f>
        <v>1133349691234689024</v>
      </c>
      <c r="F205" s="12"/>
      <c r="G205" s="12"/>
      <c r="H205" s="13" t="s">
        <v>23</v>
      </c>
    </row>
    <row r="206" spans="1:8" ht="67.5">
      <c r="A206" s="7">
        <v>43613.603888888887</v>
      </c>
      <c r="B206" s="8" t="str">
        <f>HYPERLINK("https://twitter.com/Agrume_i","@Agrume_i")</f>
        <v>@Agrume_i</v>
      </c>
      <c r="C206" s="9" t="s">
        <v>80</v>
      </c>
      <c r="D206" s="10" t="s">
        <v>338</v>
      </c>
      <c r="E206" s="11" t="str">
        <f>HYPERLINK("https://twitter.com/Agrume_i/status/1133349601438781441","1133349601438781441")</f>
        <v>1133349601438781441</v>
      </c>
      <c r="F206" s="12"/>
      <c r="G206" s="12"/>
      <c r="H206" s="12"/>
    </row>
    <row r="207" spans="1:8" ht="56.25">
      <c r="A207" s="7">
        <v>43613.602731481486</v>
      </c>
      <c r="B207" s="8" t="str">
        <f>HYPERLINK("https://twitter.com/NDiayeNola","@NDiayeNola")</f>
        <v>@NDiayeNola</v>
      </c>
      <c r="C207" s="9" t="s">
        <v>21</v>
      </c>
      <c r="D207" s="10" t="s">
        <v>339</v>
      </c>
      <c r="E207" s="11" t="str">
        <f>HYPERLINK("https://twitter.com/NDiayeNola/status/1133349182314557441","1133349182314557441")</f>
        <v>1133349182314557441</v>
      </c>
      <c r="F207" s="12"/>
      <c r="G207" s="12"/>
      <c r="H207" s="13" t="s">
        <v>23</v>
      </c>
    </row>
    <row r="208" spans="1:8" ht="33.75">
      <c r="A208" s="7">
        <v>43613.600729166668</v>
      </c>
      <c r="B208" s="8" t="str">
        <f>HYPERLINK("https://twitter.com/Agrume_i","@Agrume_i")</f>
        <v>@Agrume_i</v>
      </c>
      <c r="C208" s="9" t="s">
        <v>80</v>
      </c>
      <c r="D208" s="10" t="s">
        <v>340</v>
      </c>
      <c r="E208" s="11" t="str">
        <f>HYPERLINK("https://twitter.com/Agrume_i/status/1133348459308830720","1133348459308830720")</f>
        <v>1133348459308830720</v>
      </c>
      <c r="F208" s="12"/>
      <c r="G208" s="12"/>
      <c r="H208" s="12"/>
    </row>
    <row r="209" spans="1:8" ht="45">
      <c r="A209" s="7">
        <v>43613.599733796298</v>
      </c>
      <c r="B209" s="8" t="str">
        <f t="shared" ref="B209:B210" si="19">HYPERLINK("https://twitter.com/NDiayeNola","@NDiayeNola")</f>
        <v>@NDiayeNola</v>
      </c>
      <c r="C209" s="9" t="s">
        <v>21</v>
      </c>
      <c r="D209" s="10" t="s">
        <v>341</v>
      </c>
      <c r="E209" s="11" t="str">
        <f>HYPERLINK("https://twitter.com/NDiayeNola/status/1133348095952072704","1133348095952072704")</f>
        <v>1133348095952072704</v>
      </c>
      <c r="F209" s="12"/>
      <c r="G209" s="12"/>
      <c r="H209" s="13" t="s">
        <v>23</v>
      </c>
    </row>
    <row r="210" spans="1:8" ht="45">
      <c r="A210" s="7">
        <v>43613.598946759259</v>
      </c>
      <c r="B210" s="8" t="str">
        <f t="shared" si="19"/>
        <v>@NDiayeNola</v>
      </c>
      <c r="C210" s="9" t="s">
        <v>21</v>
      </c>
      <c r="D210" s="10" t="s">
        <v>342</v>
      </c>
      <c r="E210" s="11" t="str">
        <f>HYPERLINK("https://twitter.com/NDiayeNola/status/1133347813469970432","1133347813469970432")</f>
        <v>1133347813469970432</v>
      </c>
      <c r="F210" s="12"/>
      <c r="G210" s="12"/>
      <c r="H210" s="13" t="s">
        <v>23</v>
      </c>
    </row>
    <row r="211" spans="1:8" ht="45">
      <c r="A211" s="7">
        <v>43613.598912037036</v>
      </c>
      <c r="B211" s="8" t="str">
        <f>HYPERLINK("https://twitter.com/Agrume_i","@Agrume_i")</f>
        <v>@Agrume_i</v>
      </c>
      <c r="C211" s="9" t="s">
        <v>80</v>
      </c>
      <c r="D211" s="10" t="s">
        <v>343</v>
      </c>
      <c r="E211" s="11" t="str">
        <f>HYPERLINK("https://twitter.com/Agrume_i/status/1133347799746174976","1133347799746174976")</f>
        <v>1133347799746174976</v>
      </c>
      <c r="F211" s="12"/>
      <c r="G211" s="12"/>
      <c r="H211" s="12"/>
    </row>
    <row r="212" spans="1:8" ht="45">
      <c r="A212" s="7">
        <v>43613.597488425927</v>
      </c>
      <c r="B212" s="8" t="str">
        <f>HYPERLINK("https://twitter.com/NDiayeNola","@NDiayeNola")</f>
        <v>@NDiayeNola</v>
      </c>
      <c r="C212" s="9" t="s">
        <v>21</v>
      </c>
      <c r="D212" s="10" t="s">
        <v>344</v>
      </c>
      <c r="E212" s="11" t="str">
        <f>HYPERLINK("https://twitter.com/NDiayeNola/status/1133347281330212864","1133347281330212864")</f>
        <v>1133347281330212864</v>
      </c>
      <c r="F212" s="12"/>
      <c r="G212" s="12"/>
      <c r="H212" s="13" t="s">
        <v>23</v>
      </c>
    </row>
    <row r="213" spans="1:8" ht="56.25">
      <c r="A213" s="7">
        <v>43613.597013888888</v>
      </c>
      <c r="B213" s="8" t="str">
        <f>HYPERLINK("https://twitter.com/SIBULim","@SIBULim")</f>
        <v>@SIBULim</v>
      </c>
      <c r="C213" s="9" t="s">
        <v>70</v>
      </c>
      <c r="D213" s="10" t="s">
        <v>345</v>
      </c>
      <c r="E213" s="11" t="str">
        <f>HYPERLINK("https://twitter.com/SIBULim/status/1133347110219374593","1133347110219374593")</f>
        <v>1133347110219374593</v>
      </c>
      <c r="F213" s="12"/>
      <c r="G213" s="12"/>
      <c r="H213" s="13" t="s">
        <v>73</v>
      </c>
    </row>
    <row r="214" spans="1:8" ht="90">
      <c r="A214" s="7">
        <v>43613.59684027778</v>
      </c>
      <c r="B214" s="8" t="str">
        <f>HYPERLINK("https://twitter.com/Agrume_i","@Agrume_i")</f>
        <v>@Agrume_i</v>
      </c>
      <c r="C214" s="9" t="s">
        <v>80</v>
      </c>
      <c r="D214" s="10" t="s">
        <v>346</v>
      </c>
      <c r="E214" s="11" t="str">
        <f>HYPERLINK("https://twitter.com/Agrume_i/status/1133347049615831041","1133347049615831041")</f>
        <v>1133347049615831041</v>
      </c>
      <c r="F214" s="13" t="s">
        <v>347</v>
      </c>
      <c r="G214" s="12"/>
      <c r="H214" s="12"/>
    </row>
    <row r="215" spans="1:8" ht="22.5">
      <c r="A215" s="7">
        <v>43613.595810185187</v>
      </c>
      <c r="B215" s="8" t="str">
        <f>HYPERLINK("https://twitter.com/Romain__V","@Romain__V")</f>
        <v>@Romain__V</v>
      </c>
      <c r="C215" s="9" t="s">
        <v>17</v>
      </c>
      <c r="D215" s="10" t="s">
        <v>348</v>
      </c>
      <c r="E215" s="11" t="str">
        <f>HYPERLINK("https://twitter.com/Romain__V/status/1133346674372485120","1133346674372485120")</f>
        <v>1133346674372485120</v>
      </c>
      <c r="F215" s="12"/>
      <c r="G215" s="12"/>
      <c r="H215" s="12"/>
    </row>
    <row r="216" spans="1:8" ht="45">
      <c r="A216" s="7">
        <v>43613.595370370371</v>
      </c>
      <c r="B216" s="8" t="str">
        <f>HYPERLINK("https://twitter.com/NDiayeNola","@NDiayeNola")</f>
        <v>@NDiayeNola</v>
      </c>
      <c r="C216" s="9" t="s">
        <v>21</v>
      </c>
      <c r="D216" s="10" t="s">
        <v>349</v>
      </c>
      <c r="E216" s="11" t="str">
        <f>HYPERLINK("https://twitter.com/NDiayeNola/status/1133346514238169088","1133346514238169088")</f>
        <v>1133346514238169088</v>
      </c>
      <c r="F216" s="12"/>
      <c r="G216" s="12"/>
      <c r="H216" s="13" t="s">
        <v>23</v>
      </c>
    </row>
    <row r="217" spans="1:8" ht="22.5">
      <c r="A217" s="7">
        <v>43613.595138888893</v>
      </c>
      <c r="B217" s="8" t="str">
        <f>HYPERLINK("https://twitter.com/Agrume_i","@Agrume_i")</f>
        <v>@Agrume_i</v>
      </c>
      <c r="C217" s="9" t="s">
        <v>80</v>
      </c>
      <c r="D217" s="10" t="s">
        <v>350</v>
      </c>
      <c r="E217" s="11" t="str">
        <f>HYPERLINK("https://twitter.com/Agrume_i/status/1133346431916498955","1133346431916498955")</f>
        <v>1133346431916498955</v>
      </c>
      <c r="F217" s="12"/>
      <c r="G217" s="12"/>
      <c r="H217" s="12"/>
    </row>
    <row r="218" spans="1:8" ht="22.5">
      <c r="A218" s="7">
        <v>43613.594502314816</v>
      </c>
      <c r="B218" s="8" t="str">
        <f>HYPERLINK("https://twitter.com/SIBULim","@SIBULim")</f>
        <v>@SIBULim</v>
      </c>
      <c r="C218" s="9" t="s">
        <v>70</v>
      </c>
      <c r="D218" s="10" t="s">
        <v>351</v>
      </c>
      <c r="E218" s="11" t="str">
        <f>HYPERLINK("https://twitter.com/SIBULim/status/1133346199430422528","1133346199430422528")</f>
        <v>1133346199430422528</v>
      </c>
      <c r="F218" s="12"/>
      <c r="G218" s="12"/>
      <c r="H218" s="13" t="s">
        <v>73</v>
      </c>
    </row>
    <row r="219" spans="1:8" ht="101.25">
      <c r="A219" s="7">
        <v>43613.59412037037</v>
      </c>
      <c r="B219" s="8" t="str">
        <f>HYPERLINK("https://twitter.com/Agrume_i","@Agrume_i")</f>
        <v>@Agrume_i</v>
      </c>
      <c r="C219" s="9" t="s">
        <v>80</v>
      </c>
      <c r="D219" s="10" t="s">
        <v>352</v>
      </c>
      <c r="E219" s="11" t="str">
        <f>HYPERLINK("https://twitter.com/Agrume_i/status/1133346061148459010","1133346061148459010")</f>
        <v>1133346061148459010</v>
      </c>
      <c r="F219" s="13" t="s">
        <v>353</v>
      </c>
      <c r="G219" s="12"/>
      <c r="H219" s="12"/>
    </row>
    <row r="220" spans="1:8" ht="33.75">
      <c r="A220" s="7">
        <v>43613.593912037039</v>
      </c>
      <c r="B220" s="8" t="str">
        <f>HYPERLINK("https://twitter.com/marinik","@marinik")</f>
        <v>@marinik</v>
      </c>
      <c r="C220" s="9" t="s">
        <v>90</v>
      </c>
      <c r="D220" s="10" t="s">
        <v>354</v>
      </c>
      <c r="E220" s="11" t="str">
        <f>HYPERLINK("https://twitter.com/marinik/status/1133345986762481665","1133345986762481665")</f>
        <v>1133345986762481665</v>
      </c>
      <c r="F220" s="12"/>
      <c r="G220" s="12"/>
      <c r="H220" s="12"/>
    </row>
    <row r="221" spans="1:8" ht="33.75">
      <c r="A221" s="7">
        <v>43613.593842592592</v>
      </c>
      <c r="B221" s="8" t="str">
        <f>HYPERLINK("https://twitter.com/Romain__V","@Romain__V")</f>
        <v>@Romain__V</v>
      </c>
      <c r="C221" s="9" t="s">
        <v>17</v>
      </c>
      <c r="D221" s="10" t="s">
        <v>355</v>
      </c>
      <c r="E221" s="11" t="str">
        <f>HYPERLINK("https://twitter.com/Romain__V/status/1133345963689619458","1133345963689619458")</f>
        <v>1133345963689619458</v>
      </c>
      <c r="F221" s="12"/>
      <c r="G221" s="12"/>
      <c r="H221" s="12"/>
    </row>
    <row r="222" spans="1:8">
      <c r="A222" s="7">
        <v>43613.59376157407</v>
      </c>
      <c r="B222" s="8" t="str">
        <f>HYPERLINK("https://twitter.com/iladpo","@iladpo")</f>
        <v>@iladpo</v>
      </c>
      <c r="C222" s="9" t="s">
        <v>28</v>
      </c>
      <c r="D222" s="10" t="s">
        <v>356</v>
      </c>
      <c r="E222" s="11" t="str">
        <f>HYPERLINK("https://twitter.com/iladpo/status/1133345930571329536","1133345930571329536")</f>
        <v>1133345930571329536</v>
      </c>
      <c r="F222" s="12"/>
      <c r="G222" s="13" t="s">
        <v>357</v>
      </c>
      <c r="H222" s="12"/>
    </row>
    <row r="223" spans="1:8" ht="45">
      <c r="A223" s="7">
        <v>43613.59375</v>
      </c>
      <c r="B223" s="8" t="str">
        <f>HYPERLINK("https://twitter.com/Agrume_i","@Agrume_i")</f>
        <v>@Agrume_i</v>
      </c>
      <c r="C223" s="9" t="s">
        <v>80</v>
      </c>
      <c r="D223" s="10" t="s">
        <v>358</v>
      </c>
      <c r="E223" s="11" t="str">
        <f>HYPERLINK("https://twitter.com/Agrume_i/status/1133345927559897089","1133345927559897089")</f>
        <v>1133345927559897089</v>
      </c>
      <c r="F223" s="12"/>
      <c r="G223" s="12"/>
      <c r="H223" s="12"/>
    </row>
    <row r="224" spans="1:8" ht="67.5">
      <c r="A224" s="7">
        <v>43613.593124999999</v>
      </c>
      <c r="B224" s="8" t="str">
        <f>HYPERLINK("https://twitter.com/NDiayeNola","@NDiayeNola")</f>
        <v>@NDiayeNola</v>
      </c>
      <c r="C224" s="9" t="s">
        <v>21</v>
      </c>
      <c r="D224" s="10" t="s">
        <v>359</v>
      </c>
      <c r="E224" s="11" t="str">
        <f>HYPERLINK("https://twitter.com/NDiayeNola/status/1133345699955912704","1133345699955912704")</f>
        <v>1133345699955912704</v>
      </c>
      <c r="F224" s="12"/>
      <c r="G224" s="12"/>
      <c r="H224" s="13" t="s">
        <v>23</v>
      </c>
    </row>
    <row r="225" spans="1:8" ht="22.5">
      <c r="A225" s="7">
        <v>43613.591516203705</v>
      </c>
      <c r="B225" s="8" t="str">
        <f>HYPERLINK("https://twitter.com/Romain__V","@Romain__V")</f>
        <v>@Romain__V</v>
      </c>
      <c r="C225" s="9" t="s">
        <v>17</v>
      </c>
      <c r="D225" s="10" t="s">
        <v>360</v>
      </c>
      <c r="E225" s="11" t="str">
        <f>HYPERLINK("https://twitter.com/Romain__V/status/1133345119539748864","1133345119539748864")</f>
        <v>1133345119539748864</v>
      </c>
      <c r="F225" s="12"/>
      <c r="G225" s="12"/>
      <c r="H225" s="12"/>
    </row>
    <row r="226" spans="1:8" ht="56.25">
      <c r="A226" s="7">
        <v>43613.591111111113</v>
      </c>
      <c r="B226" s="8" t="str">
        <f>HYPERLINK("https://twitter.com/Agrume_i","@Agrume_i")</f>
        <v>@Agrume_i</v>
      </c>
      <c r="C226" s="9" t="s">
        <v>80</v>
      </c>
      <c r="D226" s="10" t="s">
        <v>361</v>
      </c>
      <c r="E226" s="11" t="str">
        <f>HYPERLINK("https://twitter.com/Agrume_i/status/1133344970566459392","1133344970566459392")</f>
        <v>1133344970566459392</v>
      </c>
      <c r="F226" s="12"/>
      <c r="G226" s="12"/>
      <c r="H226" s="12"/>
    </row>
    <row r="227" spans="1:8" ht="45">
      <c r="A227" s="7">
        <v>43613.590798611112</v>
      </c>
      <c r="B227" s="8" t="str">
        <f>HYPERLINK("https://twitter.com/NDiayeNola","@NDiayeNola")</f>
        <v>@NDiayeNola</v>
      </c>
      <c r="C227" s="9" t="s">
        <v>21</v>
      </c>
      <c r="D227" s="10" t="s">
        <v>362</v>
      </c>
      <c r="E227" s="11" t="str">
        <f>HYPERLINK("https://twitter.com/NDiayeNola/status/1133344857064390657","1133344857064390657")</f>
        <v>1133344857064390657</v>
      </c>
      <c r="F227" s="12"/>
      <c r="G227" s="12"/>
      <c r="H227" s="13" t="s">
        <v>23</v>
      </c>
    </row>
    <row r="228" spans="1:8" ht="22.5">
      <c r="A228" s="7">
        <v>43613.590011574073</v>
      </c>
      <c r="B228" s="8" t="str">
        <f>HYPERLINK("https://twitter.com/GaelleDenni","@GaelleDenni")</f>
        <v>@GaelleDenni</v>
      </c>
      <c r="C228" s="9" t="s">
        <v>363</v>
      </c>
      <c r="D228" s="10" t="s">
        <v>364</v>
      </c>
      <c r="E228" s="11" t="str">
        <f>HYPERLINK("https://twitter.com/GaelleDenni/status/1133344571486867462","1133344571486867462")</f>
        <v>1133344571486867462</v>
      </c>
      <c r="F228" s="12"/>
      <c r="G228" s="13" t="s">
        <v>365</v>
      </c>
      <c r="H228" s="12"/>
    </row>
    <row r="229" spans="1:8" ht="33.75">
      <c r="A229" s="7">
        <v>43613.589861111112</v>
      </c>
      <c r="B229" s="8" t="str">
        <f>HYPERLINK("https://twitter.com/Agrume_i","@Agrume_i")</f>
        <v>@Agrume_i</v>
      </c>
      <c r="C229" s="9" t="s">
        <v>80</v>
      </c>
      <c r="D229" s="10" t="s">
        <v>366</v>
      </c>
      <c r="E229" s="11" t="str">
        <f>HYPERLINK("https://twitter.com/Agrume_i/status/1133344516977635328","1133344516977635328")</f>
        <v>1133344516977635328</v>
      </c>
      <c r="F229" s="12"/>
      <c r="G229" s="12"/>
      <c r="H229" s="12"/>
    </row>
    <row r="230" spans="1:8" ht="45">
      <c r="A230" s="7">
        <v>43613.58975694445</v>
      </c>
      <c r="B230" s="8" t="str">
        <f>HYPERLINK("https://twitter.com/NDiayeNola","@NDiayeNola")</f>
        <v>@NDiayeNola</v>
      </c>
      <c r="C230" s="9" t="s">
        <v>21</v>
      </c>
      <c r="D230" s="10" t="s">
        <v>367</v>
      </c>
      <c r="E230" s="11" t="str">
        <f>HYPERLINK("https://twitter.com/NDiayeNola/status/1133344483209285632","1133344483209285632")</f>
        <v>1133344483209285632</v>
      </c>
      <c r="F230" s="12"/>
      <c r="G230" s="12"/>
      <c r="H230" s="13" t="s">
        <v>23</v>
      </c>
    </row>
    <row r="231" spans="1:8" ht="33.75">
      <c r="A231" s="7">
        <v>43613.589178240742</v>
      </c>
      <c r="B231" s="8" t="str">
        <f>HYPERLINK("https://twitter.com/Agrume_i","@Agrume_i")</f>
        <v>@Agrume_i</v>
      </c>
      <c r="C231" s="9" t="s">
        <v>80</v>
      </c>
      <c r="D231" s="10" t="s">
        <v>368</v>
      </c>
      <c r="E231" s="11" t="str">
        <f>HYPERLINK("https://twitter.com/Agrume_i/status/1133344272571355137","1133344272571355137")</f>
        <v>1133344272571355137</v>
      </c>
      <c r="F231" s="12"/>
      <c r="G231" s="12"/>
      <c r="H231" s="12"/>
    </row>
    <row r="232" spans="1:8">
      <c r="A232" s="7">
        <v>43613.588761574079</v>
      </c>
      <c r="B232" s="8" t="str">
        <f>HYPERLINK("https://twitter.com/iladpo","@iladpo")</f>
        <v>@iladpo</v>
      </c>
      <c r="C232" s="9" t="s">
        <v>28</v>
      </c>
      <c r="D232" s="10" t="s">
        <v>369</v>
      </c>
      <c r="E232" s="11" t="str">
        <f>HYPERLINK("https://twitter.com/iladpo/status/1133344119730917376","1133344119730917376")</f>
        <v>1133344119730917376</v>
      </c>
      <c r="F232" s="13" t="s">
        <v>370</v>
      </c>
      <c r="G232" s="12"/>
      <c r="H232" s="12"/>
    </row>
    <row r="233" spans="1:8" ht="33.75">
      <c r="A233" s="7">
        <v>43613.588599537034</v>
      </c>
      <c r="B233" s="8" t="str">
        <f t="shared" ref="B233:B234" si="20">HYPERLINK("https://twitter.com/Agrume_i","@Agrume_i")</f>
        <v>@Agrume_i</v>
      </c>
      <c r="C233" s="9" t="s">
        <v>80</v>
      </c>
      <c r="D233" s="10" t="s">
        <v>371</v>
      </c>
      <c r="E233" s="11" t="str">
        <f>HYPERLINK("https://twitter.com/Agrume_i/status/1133344062289981440","1133344062289981440")</f>
        <v>1133344062289981440</v>
      </c>
      <c r="F233" s="12"/>
      <c r="G233" s="12"/>
      <c r="H233" s="12"/>
    </row>
    <row r="234" spans="1:8" ht="45">
      <c r="A234" s="7">
        <v>43613.587847222225</v>
      </c>
      <c r="B234" s="8" t="str">
        <f t="shared" si="20"/>
        <v>@Agrume_i</v>
      </c>
      <c r="C234" s="9" t="s">
        <v>80</v>
      </c>
      <c r="D234" s="10" t="s">
        <v>372</v>
      </c>
      <c r="E234" s="11" t="str">
        <f>HYPERLINK("https://twitter.com/Agrume_i/status/1133343787487571968","1133343787487571968")</f>
        <v>1133343787487571968</v>
      </c>
      <c r="F234" s="12"/>
      <c r="G234" s="12"/>
      <c r="H234" s="12"/>
    </row>
    <row r="235" spans="1:8" ht="45">
      <c r="A235" s="7">
        <v>43613.587430555555</v>
      </c>
      <c r="B235" s="8" t="str">
        <f>HYPERLINK("https://twitter.com/NDiayeNola","@NDiayeNola")</f>
        <v>@NDiayeNola</v>
      </c>
      <c r="C235" s="9" t="s">
        <v>21</v>
      </c>
      <c r="D235" s="10" t="s">
        <v>373</v>
      </c>
      <c r="E235" s="11" t="str">
        <f>HYPERLINK("https://twitter.com/NDiayeNola/status/1133343638707212288","1133343638707212288")</f>
        <v>1133343638707212288</v>
      </c>
      <c r="F235" s="12"/>
      <c r="G235" s="12"/>
      <c r="H235" s="13" t="s">
        <v>23</v>
      </c>
    </row>
    <row r="236" spans="1:8" ht="22.5">
      <c r="A236" s="7">
        <v>43613.586493055554</v>
      </c>
      <c r="B236" s="8" t="str">
        <f>HYPERLINK("https://twitter.com/iladpo","@iladpo")</f>
        <v>@iladpo</v>
      </c>
      <c r="C236" s="9" t="s">
        <v>28</v>
      </c>
      <c r="D236" s="10" t="s">
        <v>374</v>
      </c>
      <c r="E236" s="11" t="str">
        <f>HYPERLINK("https://twitter.com/iladpo/status/1133343297089560576","1133343297089560576")</f>
        <v>1133343297089560576</v>
      </c>
      <c r="F236" s="12"/>
      <c r="G236" s="13" t="s">
        <v>375</v>
      </c>
      <c r="H236" s="12"/>
    </row>
    <row r="237" spans="1:8">
      <c r="A237" s="7">
        <v>43613.586400462962</v>
      </c>
      <c r="B237" s="8" t="str">
        <f>HYPERLINK("https://twitter.com/Romain__V","@Romain__V")</f>
        <v>@Romain__V</v>
      </c>
      <c r="C237" s="9" t="s">
        <v>17</v>
      </c>
      <c r="D237" s="10" t="s">
        <v>376</v>
      </c>
      <c r="E237" s="11" t="str">
        <f>HYPERLINK("https://twitter.com/Romain__V/status/1133343264705306631","1133343264705306631")</f>
        <v>1133343264705306631</v>
      </c>
      <c r="F237" s="12"/>
      <c r="G237" s="13" t="s">
        <v>377</v>
      </c>
      <c r="H237" s="12"/>
    </row>
    <row r="238" spans="1:8" ht="33.75">
      <c r="A238" s="7">
        <v>43613.586226851854</v>
      </c>
      <c r="B238" s="8" t="str">
        <f>HYPERLINK("https://twitter.com/Agrume_i","@Agrume_i")</f>
        <v>@Agrume_i</v>
      </c>
      <c r="C238" s="9" t="s">
        <v>80</v>
      </c>
      <c r="D238" s="10" t="s">
        <v>378</v>
      </c>
      <c r="E238" s="11" t="str">
        <f>HYPERLINK("https://twitter.com/Agrume_i/status/1133343201232867328","1133343201232867328")</f>
        <v>1133343201232867328</v>
      </c>
      <c r="F238" s="12"/>
      <c r="G238" s="12"/>
      <c r="H238" s="12"/>
    </row>
    <row r="239" spans="1:8" ht="56.25">
      <c r="A239" s="7">
        <v>43613.583113425921</v>
      </c>
      <c r="B239" s="8" t="str">
        <f>HYPERLINK("https://twitter.com/EDPSciences","@EDPSciences")</f>
        <v>@EDPSciences</v>
      </c>
      <c r="C239" s="9" t="s">
        <v>379</v>
      </c>
      <c r="D239" s="10" t="s">
        <v>380</v>
      </c>
      <c r="E239" s="11" t="str">
        <f>HYPERLINK("https://twitter.com/EDPSciences/status/1133342071681683456","1133342071681683456")</f>
        <v>1133342071681683456</v>
      </c>
      <c r="F239" s="12"/>
      <c r="G239" s="13" t="s">
        <v>381</v>
      </c>
      <c r="H239" s="13" t="s">
        <v>382</v>
      </c>
    </row>
    <row r="240" spans="1:8" ht="22.5">
      <c r="A240" s="7">
        <v>43613.579652777778</v>
      </c>
      <c r="B240" s="8" t="str">
        <f>HYPERLINK("https://twitter.com/ClaireToussain2","@ClaireToussain2")</f>
        <v>@ClaireToussain2</v>
      </c>
      <c r="C240" s="9" t="s">
        <v>213</v>
      </c>
      <c r="D240" s="10" t="s">
        <v>383</v>
      </c>
      <c r="E240" s="11" t="str">
        <f>HYPERLINK("https://twitter.com/ClaireToussain2/status/1133340818088112128","1133340818088112128")</f>
        <v>1133340818088112128</v>
      </c>
      <c r="F240" s="12"/>
      <c r="G240" s="13" t="s">
        <v>384</v>
      </c>
      <c r="H240" s="12"/>
    </row>
    <row r="241" spans="1:8" ht="22.5">
      <c r="A241" s="7">
        <v>43613.505972222221</v>
      </c>
      <c r="B241" s="8" t="str">
        <f t="shared" ref="B241:B242" si="21">HYPERLINK("https://twitter.com/rlerignier","@rlerignier")</f>
        <v>@rlerignier</v>
      </c>
      <c r="C241" s="9" t="s">
        <v>385</v>
      </c>
      <c r="D241" s="10" t="s">
        <v>386</v>
      </c>
      <c r="E241" s="11" t="str">
        <f>HYPERLINK("https://twitter.com/rlerignier/status/1133314119589859328","1133314119589859328")</f>
        <v>1133314119589859328</v>
      </c>
      <c r="F241" s="12"/>
      <c r="G241" s="12"/>
      <c r="H241" s="13" t="s">
        <v>387</v>
      </c>
    </row>
    <row r="242" spans="1:8" ht="56.25">
      <c r="A242" s="7">
        <v>43613.505509259259</v>
      </c>
      <c r="B242" s="8" t="str">
        <f t="shared" si="21"/>
        <v>@rlerignier</v>
      </c>
      <c r="C242" s="9" t="s">
        <v>385</v>
      </c>
      <c r="D242" s="10" t="s">
        <v>388</v>
      </c>
      <c r="E242" s="11" t="str">
        <f>HYPERLINK("https://twitter.com/rlerignier/status/1133313951515717632","1133313951515717632")</f>
        <v>1133313951515717632</v>
      </c>
      <c r="F242" s="13" t="s">
        <v>389</v>
      </c>
      <c r="G242" s="12"/>
      <c r="H242" s="13" t="s">
        <v>387</v>
      </c>
    </row>
    <row r="243" spans="1:8">
      <c r="A243" s="7">
        <v>43613.499768518523</v>
      </c>
      <c r="B243" s="8" t="str">
        <f>HYPERLINK("https://twitter.com/iladpo","@iladpo")</f>
        <v>@iladpo</v>
      </c>
      <c r="C243" s="9" t="s">
        <v>28</v>
      </c>
      <c r="D243" s="10" t="s">
        <v>390</v>
      </c>
      <c r="E243" s="11" t="str">
        <f>HYPERLINK("https://twitter.com/iladpo/status/1133311870700589056","1133311870700589056")</f>
        <v>1133311870700589056</v>
      </c>
      <c r="F243" s="13" t="s">
        <v>391</v>
      </c>
      <c r="G243" s="12"/>
      <c r="H243" s="12"/>
    </row>
    <row r="244" spans="1:8" ht="22.5">
      <c r="A244" s="7">
        <v>43613.498726851853</v>
      </c>
      <c r="B244" s="8" t="str">
        <f>HYPERLINK("https://twitter.com/Romain__V","@Romain__V")</f>
        <v>@Romain__V</v>
      </c>
      <c r="C244" s="9" t="s">
        <v>17</v>
      </c>
      <c r="D244" s="10" t="s">
        <v>392</v>
      </c>
      <c r="E244" s="11" t="str">
        <f>HYPERLINK("https://twitter.com/Romain__V/status/1133311494618275841","1133311494618275841")</f>
        <v>1133311494618275841</v>
      </c>
      <c r="F244" s="12"/>
      <c r="G244" s="12"/>
      <c r="H244" s="12"/>
    </row>
    <row r="245" spans="1:8" ht="56.25">
      <c r="A245" s="7">
        <v>43613.498020833329</v>
      </c>
      <c r="B245" s="8" t="str">
        <f>HYPERLINK("https://twitter.com/rlerignier","@rlerignier")</f>
        <v>@rlerignier</v>
      </c>
      <c r="C245" s="9" t="s">
        <v>385</v>
      </c>
      <c r="D245" s="10" t="s">
        <v>393</v>
      </c>
      <c r="E245" s="11" t="str">
        <f>HYPERLINK("https://twitter.com/rlerignier/status/1133311237717151744","1133311237717151744")</f>
        <v>1133311237717151744</v>
      </c>
      <c r="F245" s="12"/>
      <c r="G245" s="12"/>
      <c r="H245" s="13" t="s">
        <v>387</v>
      </c>
    </row>
    <row r="246" spans="1:8" ht="22.5">
      <c r="A246" s="7">
        <v>43613.497534722221</v>
      </c>
      <c r="B246" s="8" t="str">
        <f>HYPERLINK("https://twitter.com/iladpo","@iladpo")</f>
        <v>@iladpo</v>
      </c>
      <c r="C246" s="9" t="s">
        <v>28</v>
      </c>
      <c r="D246" s="10" t="s">
        <v>394</v>
      </c>
      <c r="E246" s="11" t="str">
        <f>HYPERLINK("https://twitter.com/iladpo/status/1133311061451530240","1133311061451530240")</f>
        <v>1133311061451530240</v>
      </c>
      <c r="F246" s="13" t="s">
        <v>395</v>
      </c>
      <c r="G246" s="12"/>
      <c r="H246" s="12"/>
    </row>
    <row r="247" spans="1:8" ht="33.75">
      <c r="A247" s="7">
        <v>43613.497060185182</v>
      </c>
      <c r="B247" s="8" t="str">
        <f>HYPERLINK("https://twitter.com/marinik","@marinik")</f>
        <v>@marinik</v>
      </c>
      <c r="C247" s="9" t="s">
        <v>90</v>
      </c>
      <c r="D247" s="10" t="s">
        <v>396</v>
      </c>
      <c r="E247" s="11" t="str">
        <f>HYPERLINK("https://twitter.com/marinik/status/1133310887354339328","1133310887354339328")</f>
        <v>1133310887354339328</v>
      </c>
      <c r="F247" s="13" t="s">
        <v>397</v>
      </c>
      <c r="G247" s="12"/>
      <c r="H247" s="12"/>
    </row>
    <row r="248" spans="1:8" ht="45">
      <c r="A248" s="7">
        <v>43613.496446759258</v>
      </c>
      <c r="B248" s="8" t="str">
        <f>HYPERLINK("https://twitter.com/NDiayeNola","@NDiayeNola")</f>
        <v>@NDiayeNola</v>
      </c>
      <c r="C248" s="9" t="s">
        <v>21</v>
      </c>
      <c r="D248" s="10" t="s">
        <v>398</v>
      </c>
      <c r="E248" s="11" t="str">
        <f>HYPERLINK("https://twitter.com/NDiayeNola/status/1133310666067054592","1133310666067054592")</f>
        <v>1133310666067054592</v>
      </c>
      <c r="F248" s="12"/>
      <c r="G248" s="13" t="s">
        <v>399</v>
      </c>
      <c r="H248" s="13" t="s">
        <v>23</v>
      </c>
    </row>
    <row r="249" spans="1:8" ht="22.5">
      <c r="A249" s="7">
        <v>43613.494849537034</v>
      </c>
      <c r="B249" s="8" t="str">
        <f>HYPERLINK("https://twitter.com/iladpo","@iladpo")</f>
        <v>@iladpo</v>
      </c>
      <c r="C249" s="9" t="s">
        <v>28</v>
      </c>
      <c r="D249" s="10" t="s">
        <v>400</v>
      </c>
      <c r="E249" s="11" t="str">
        <f>HYPERLINK("https://twitter.com/iladpo/status/1133310086561128448","1133310086561128448")</f>
        <v>1133310086561128448</v>
      </c>
      <c r="F249" s="13" t="s">
        <v>401</v>
      </c>
      <c r="G249" s="12"/>
      <c r="H249" s="12"/>
    </row>
    <row r="250" spans="1:8" ht="22.5">
      <c r="A250" s="7">
        <v>43613.491666666669</v>
      </c>
      <c r="B250" s="8" t="str">
        <f t="shared" ref="B250:B251" si="22">HYPERLINK("https://twitter.com/SIBULim","@SIBULim")</f>
        <v>@SIBULim</v>
      </c>
      <c r="C250" s="9" t="s">
        <v>70</v>
      </c>
      <c r="D250" s="10" t="s">
        <v>402</v>
      </c>
      <c r="E250" s="11" t="str">
        <f>HYPERLINK("https://twitter.com/SIBULim/status/1133308932766801920","1133308932766801920")</f>
        <v>1133308932766801920</v>
      </c>
      <c r="F250" s="12"/>
      <c r="G250" s="12"/>
      <c r="H250" s="13" t="s">
        <v>73</v>
      </c>
    </row>
    <row r="251" spans="1:8" ht="45">
      <c r="A251" s="7">
        <v>43613.489629629628</v>
      </c>
      <c r="B251" s="8" t="str">
        <f t="shared" si="22"/>
        <v>@SIBULim</v>
      </c>
      <c r="C251" s="9" t="s">
        <v>70</v>
      </c>
      <c r="D251" s="10" t="s">
        <v>403</v>
      </c>
      <c r="E251" s="11" t="str">
        <f>HYPERLINK("https://twitter.com/SIBULim/status/1133308196230238208","1133308196230238208")</f>
        <v>1133308196230238208</v>
      </c>
      <c r="F251" s="12"/>
      <c r="G251" s="12"/>
      <c r="H251" s="13" t="s">
        <v>73</v>
      </c>
    </row>
    <row r="252" spans="1:8">
      <c r="A252" s="7">
        <v>43613.485706018517</v>
      </c>
      <c r="B252" s="8" t="str">
        <f>HYPERLINK("https://twitter.com/NDiayeNola","@NDiayeNola")</f>
        <v>@NDiayeNola</v>
      </c>
      <c r="C252" s="9" t="s">
        <v>21</v>
      </c>
      <c r="D252" s="10" t="s">
        <v>404</v>
      </c>
      <c r="E252" s="11" t="str">
        <f>HYPERLINK("https://twitter.com/NDiayeNola/status/1133306773069287424","1133306773069287424")</f>
        <v>1133306773069287424</v>
      </c>
      <c r="F252" s="12"/>
      <c r="G252" s="13" t="s">
        <v>405</v>
      </c>
      <c r="H252" s="13" t="s">
        <v>23</v>
      </c>
    </row>
    <row r="253" spans="1:8" ht="45">
      <c r="A253" s="7">
        <v>43613.482094907406</v>
      </c>
      <c r="B253" s="8" t="str">
        <f>HYPERLINK("https://twitter.com/SIBULim","@SIBULim")</f>
        <v>@SIBULim</v>
      </c>
      <c r="C253" s="9" t="s">
        <v>70</v>
      </c>
      <c r="D253" s="10" t="s">
        <v>406</v>
      </c>
      <c r="E253" s="11" t="str">
        <f>HYPERLINK("https://twitter.com/SIBULim/status/1133305465327226881","1133305465327226881")</f>
        <v>1133305465327226881</v>
      </c>
      <c r="F253" s="12"/>
      <c r="G253" s="12"/>
      <c r="H253" s="13" t="s">
        <v>73</v>
      </c>
    </row>
    <row r="254" spans="1:8" ht="33.75">
      <c r="A254" s="7">
        <v>43613.480833333335</v>
      </c>
      <c r="B254" s="8" t="str">
        <f>HYPERLINK("https://twitter.com/bbober","@bbober")</f>
        <v>@bbober</v>
      </c>
      <c r="C254" s="9" t="s">
        <v>260</v>
      </c>
      <c r="D254" s="10" t="s">
        <v>407</v>
      </c>
      <c r="E254" s="11" t="str">
        <f>HYPERLINK("https://twitter.com/bbober/status/1133305010341711873","1133305010341711873")</f>
        <v>1133305010341711873</v>
      </c>
      <c r="F254" s="12"/>
      <c r="G254" s="12"/>
      <c r="H254" s="13" t="s">
        <v>263</v>
      </c>
    </row>
    <row r="255" spans="1:8" ht="33.75">
      <c r="A255" s="7">
        <v>43613.479976851857</v>
      </c>
      <c r="B255" s="8" t="str">
        <f>HYPERLINK("https://twitter.com/DBoussiron","@DBoussiron")</f>
        <v>@DBoussiron</v>
      </c>
      <c r="C255" s="9" t="s">
        <v>24</v>
      </c>
      <c r="D255" s="10" t="s">
        <v>408</v>
      </c>
      <c r="E255" s="11" t="str">
        <f>HYPERLINK("https://twitter.com/DBoussiron/status/1133304697727664130","1133304697727664130")</f>
        <v>1133304697727664130</v>
      </c>
      <c r="F255" s="12"/>
      <c r="G255" s="12"/>
      <c r="H255" s="12"/>
    </row>
    <row r="256" spans="1:8" ht="33.75">
      <c r="A256" s="7">
        <v>43613.47892361111</v>
      </c>
      <c r="B256" s="8" t="str">
        <f>HYPERLINK("https://twitter.com/NDiayeNola","@NDiayeNola")</f>
        <v>@NDiayeNola</v>
      </c>
      <c r="C256" s="9" t="s">
        <v>21</v>
      </c>
      <c r="D256" s="10" t="s">
        <v>409</v>
      </c>
      <c r="E256" s="11" t="str">
        <f>HYPERLINK("https://twitter.com/NDiayeNola/status/1133304317488914432","1133304317488914432")</f>
        <v>1133304317488914432</v>
      </c>
      <c r="F256" s="12"/>
      <c r="G256" s="13" t="s">
        <v>410</v>
      </c>
      <c r="H256" s="13" t="s">
        <v>23</v>
      </c>
    </row>
    <row r="257" spans="1:8" ht="22.5">
      <c r="A257" s="7">
        <v>43613.47756944444</v>
      </c>
      <c r="B257" s="8" t="str">
        <f>HYPERLINK("https://twitter.com/Romain__V","@Romain__V")</f>
        <v>@Romain__V</v>
      </c>
      <c r="C257" s="9" t="s">
        <v>17</v>
      </c>
      <c r="D257" s="10" t="s">
        <v>411</v>
      </c>
      <c r="E257" s="11" t="str">
        <f>HYPERLINK("https://twitter.com/Romain__V/status/1133303825136332800","1133303825136332800")</f>
        <v>1133303825136332800</v>
      </c>
      <c r="F257" s="12"/>
      <c r="G257" s="12"/>
      <c r="H257" s="12"/>
    </row>
    <row r="258" spans="1:8" ht="22.5">
      <c r="A258" s="7">
        <v>43613.477152777778</v>
      </c>
      <c r="B258" s="8" t="str">
        <f>HYPERLINK("https://twitter.com/NDiayeNola","@NDiayeNola")</f>
        <v>@NDiayeNola</v>
      </c>
      <c r="C258" s="9" t="s">
        <v>21</v>
      </c>
      <c r="D258" s="10" t="s">
        <v>412</v>
      </c>
      <c r="E258" s="11" t="str">
        <f>HYPERLINK("https://twitter.com/NDiayeNola/status/1133303673596076032","1133303673596076032")</f>
        <v>1133303673596076032</v>
      </c>
      <c r="F258" s="12"/>
      <c r="G258" s="13" t="s">
        <v>413</v>
      </c>
      <c r="H258" s="13" t="s">
        <v>23</v>
      </c>
    </row>
    <row r="259" spans="1:8" ht="56.25">
      <c r="A259" s="7">
        <v>43613.474664351852</v>
      </c>
      <c r="B259" s="8" t="str">
        <f t="shared" ref="B259:B260" si="23">HYPERLINK("https://twitter.com/Agrume_i","@Agrume_i")</f>
        <v>@Agrume_i</v>
      </c>
      <c r="C259" s="9" t="s">
        <v>80</v>
      </c>
      <c r="D259" s="10" t="s">
        <v>414</v>
      </c>
      <c r="E259" s="11" t="str">
        <f>HYPERLINK("https://twitter.com/Agrume_i/status/1133302772923805696","1133302772923805696")</f>
        <v>1133302772923805696</v>
      </c>
      <c r="F259" s="12"/>
      <c r="G259" s="12"/>
      <c r="H259" s="12"/>
    </row>
    <row r="260" spans="1:8" ht="56.25">
      <c r="A260" s="7">
        <v>43613.474166666667</v>
      </c>
      <c r="B260" s="8" t="str">
        <f t="shared" si="23"/>
        <v>@Agrume_i</v>
      </c>
      <c r="C260" s="9" t="s">
        <v>80</v>
      </c>
      <c r="D260" s="10" t="s">
        <v>415</v>
      </c>
      <c r="E260" s="11" t="str">
        <f>HYPERLINK("https://twitter.com/Agrume_i/status/1133302592094838785","1133302592094838785")</f>
        <v>1133302592094838785</v>
      </c>
      <c r="F260" s="12"/>
      <c r="G260" s="12"/>
      <c r="H260" s="12"/>
    </row>
    <row r="261" spans="1:8" ht="22.5">
      <c r="A261" s="7">
        <v>43613.474027777775</v>
      </c>
      <c r="B261" s="8" t="str">
        <f>HYPERLINK("https://twitter.com/SalleSylvie","@SalleSylvie")</f>
        <v>@SalleSylvie</v>
      </c>
      <c r="C261" s="9" t="s">
        <v>416</v>
      </c>
      <c r="D261" s="10" t="s">
        <v>417</v>
      </c>
      <c r="E261" s="11" t="str">
        <f>HYPERLINK("https://twitter.com/SalleSylvie/status/1133302541817659392","1133302541817659392")</f>
        <v>1133302541817659392</v>
      </c>
      <c r="F261" s="12"/>
      <c r="G261" s="13" t="s">
        <v>418</v>
      </c>
      <c r="H261" s="12" t="s">
        <v>419</v>
      </c>
    </row>
    <row r="262" spans="1:8" ht="45">
      <c r="A262" s="7">
        <v>43613.473657407405</v>
      </c>
      <c r="B262" s="8" t="str">
        <f>HYPERLINK("https://twitter.com/SIBULim","@SIBULim")</f>
        <v>@SIBULim</v>
      </c>
      <c r="C262" s="9" t="s">
        <v>70</v>
      </c>
      <c r="D262" s="10" t="s">
        <v>420</v>
      </c>
      <c r="E262" s="11" t="str">
        <f>HYPERLINK("https://twitter.com/SIBULim/status/1133302409839747077","1133302409839747077")</f>
        <v>1133302409839747077</v>
      </c>
      <c r="F262" s="12"/>
      <c r="G262" s="12"/>
      <c r="H262" s="13" t="s">
        <v>73</v>
      </c>
    </row>
    <row r="263" spans="1:8" ht="56.25">
      <c r="A263" s="7">
        <v>43613.473553240736</v>
      </c>
      <c r="B263" s="8" t="str">
        <f>HYPERLINK("https://twitter.com/Agrume_i","@Agrume_i")</f>
        <v>@Agrume_i</v>
      </c>
      <c r="C263" s="9" t="s">
        <v>80</v>
      </c>
      <c r="D263" s="10" t="s">
        <v>421</v>
      </c>
      <c r="E263" s="11" t="str">
        <f>HYPERLINK("https://twitter.com/Agrume_i/status/1133302368332898304","1133302368332898304")</f>
        <v>1133302368332898304</v>
      </c>
      <c r="F263" s="12"/>
      <c r="G263" s="12"/>
      <c r="H263" s="12"/>
    </row>
    <row r="264" spans="1:8" ht="22.5">
      <c r="A264" s="7">
        <v>43613.473356481481</v>
      </c>
      <c r="B264" s="8" t="str">
        <f>HYPERLINK("https://twitter.com/bbober","@bbober")</f>
        <v>@bbober</v>
      </c>
      <c r="C264" s="9" t="s">
        <v>260</v>
      </c>
      <c r="D264" s="10" t="s">
        <v>422</v>
      </c>
      <c r="E264" s="11" t="str">
        <f>HYPERLINK("https://twitter.com/bbober/status/1133302298741022721","1133302298741022721")</f>
        <v>1133302298741022721</v>
      </c>
      <c r="F264" s="12"/>
      <c r="G264" s="12"/>
      <c r="H264" s="13" t="s">
        <v>263</v>
      </c>
    </row>
    <row r="265" spans="1:8" ht="45">
      <c r="A265" s="7">
        <v>43613.472766203704</v>
      </c>
      <c r="B265" s="8" t="str">
        <f>HYPERLINK("https://twitter.com/Romain__V","@Romain__V")</f>
        <v>@Romain__V</v>
      </c>
      <c r="C265" s="9" t="s">
        <v>17</v>
      </c>
      <c r="D265" s="10" t="s">
        <v>423</v>
      </c>
      <c r="E265" s="11" t="str">
        <f>HYPERLINK("https://twitter.com/Romain__V/status/1133302084076482560","1133302084076482560")</f>
        <v>1133302084076482560</v>
      </c>
      <c r="F265" s="12"/>
      <c r="G265" s="12"/>
      <c r="H265" s="12"/>
    </row>
    <row r="266" spans="1:8" ht="33.75">
      <c r="A266" s="7">
        <v>43613.472488425927</v>
      </c>
      <c r="B266" s="8" t="str">
        <f>HYPERLINK("https://twitter.com/IOPPublishing","@IOPPublishing")</f>
        <v>@IOPPublishing</v>
      </c>
      <c r="C266" s="9" t="s">
        <v>424</v>
      </c>
      <c r="D266" s="10" t="s">
        <v>425</v>
      </c>
      <c r="E266" s="11" t="str">
        <f>HYPERLINK("https://twitter.com/IOPPublishing/status/1133301985258688512","1133301985258688512")</f>
        <v>1133301985258688512</v>
      </c>
      <c r="F266" s="12"/>
      <c r="G266" s="13" t="s">
        <v>426</v>
      </c>
      <c r="H266" s="13" t="s">
        <v>427</v>
      </c>
    </row>
    <row r="267" spans="1:8" ht="56.25">
      <c r="A267" s="7">
        <v>43613.471388888887</v>
      </c>
      <c r="B267" s="8" t="str">
        <f t="shared" ref="B267:B268" si="24">HYPERLINK("https://twitter.com/Agrume_i","@Agrume_i")</f>
        <v>@Agrume_i</v>
      </c>
      <c r="C267" s="9" t="s">
        <v>80</v>
      </c>
      <c r="D267" s="10" t="s">
        <v>428</v>
      </c>
      <c r="E267" s="11" t="str">
        <f>HYPERLINK("https://twitter.com/Agrume_i/status/1133301587227684864","1133301587227684864")</f>
        <v>1133301587227684864</v>
      </c>
      <c r="F267" s="13" t="s">
        <v>429</v>
      </c>
      <c r="G267" s="12"/>
      <c r="H267" s="12"/>
    </row>
    <row r="268" spans="1:8" ht="33.75">
      <c r="A268" s="7">
        <v>43613.468831018516</v>
      </c>
      <c r="B268" s="8" t="str">
        <f t="shared" si="24"/>
        <v>@Agrume_i</v>
      </c>
      <c r="C268" s="9" t="s">
        <v>80</v>
      </c>
      <c r="D268" s="10" t="s">
        <v>430</v>
      </c>
      <c r="E268" s="11" t="str">
        <f>HYPERLINK("https://twitter.com/Agrume_i/status/1133300660252893185","1133300660252893185")</f>
        <v>1133300660252893185</v>
      </c>
      <c r="F268" s="12"/>
      <c r="G268" s="12"/>
      <c r="H268" s="12"/>
    </row>
    <row r="269" spans="1:8" ht="22.5">
      <c r="A269" s="7">
        <v>43613.468171296292</v>
      </c>
      <c r="B269" s="8" t="str">
        <f>HYPERLINK("https://twitter.com/Romain__V","@Romain__V")</f>
        <v>@Romain__V</v>
      </c>
      <c r="C269" s="9" t="s">
        <v>17</v>
      </c>
      <c r="D269" s="10" t="s">
        <v>431</v>
      </c>
      <c r="E269" s="11" t="str">
        <f>HYPERLINK("https://twitter.com/Romain__V/status/1133300418740723712","1133300418740723712")</f>
        <v>1133300418740723712</v>
      </c>
      <c r="F269" s="12"/>
      <c r="G269" s="12"/>
      <c r="H269" s="12"/>
    </row>
    <row r="270" spans="1:8" ht="56.25">
      <c r="A270" s="7">
        <v>43613.467534722222</v>
      </c>
      <c r="B270" s="8" t="str">
        <f>HYPERLINK("https://twitter.com/Agrume_i","@Agrume_i")</f>
        <v>@Agrume_i</v>
      </c>
      <c r="C270" s="9" t="s">
        <v>80</v>
      </c>
      <c r="D270" s="10" t="s">
        <v>432</v>
      </c>
      <c r="E270" s="11" t="str">
        <f>HYPERLINK("https://twitter.com/Agrume_i/status/1133300187693240322","1133300187693240322")</f>
        <v>1133300187693240322</v>
      </c>
      <c r="F270" s="13" t="s">
        <v>433</v>
      </c>
      <c r="G270" s="12"/>
      <c r="H270" s="12"/>
    </row>
    <row r="271" spans="1:8" ht="33.75">
      <c r="A271" s="7">
        <v>43613.46739583333</v>
      </c>
      <c r="B271" s="8" t="str">
        <f>HYPERLINK("https://twitter.com/bbober","@bbober")</f>
        <v>@bbober</v>
      </c>
      <c r="C271" s="9" t="s">
        <v>260</v>
      </c>
      <c r="D271" s="10" t="s">
        <v>434</v>
      </c>
      <c r="E271" s="11" t="str">
        <f>HYPERLINK("https://twitter.com/bbober/status/1133300137692934145","1133300137692934145")</f>
        <v>1133300137692934145</v>
      </c>
      <c r="F271" s="12"/>
      <c r="G271" s="12"/>
      <c r="H271" s="13" t="s">
        <v>263</v>
      </c>
    </row>
    <row r="272" spans="1:8" ht="33.75">
      <c r="A272" s="7">
        <v>43613.467372685191</v>
      </c>
      <c r="B272" s="8" t="str">
        <f>HYPERLINK("https://twitter.com/NDiayeNola","@NDiayeNola")</f>
        <v>@NDiayeNola</v>
      </c>
      <c r="C272" s="9" t="s">
        <v>21</v>
      </c>
      <c r="D272" s="10" t="s">
        <v>435</v>
      </c>
      <c r="E272" s="11" t="str">
        <f>HYPERLINK("https://twitter.com/NDiayeNola/status/1133300130369671168","1133300130369671168")</f>
        <v>1133300130369671168</v>
      </c>
      <c r="F272" s="12"/>
      <c r="G272" s="13" t="s">
        <v>436</v>
      </c>
      <c r="H272" s="13" t="s">
        <v>23</v>
      </c>
    </row>
    <row r="273" spans="1:8" ht="33.75">
      <c r="A273" s="7">
        <v>43613.466168981482</v>
      </c>
      <c r="B273" s="8" t="str">
        <f>HYPERLINK("https://twitter.com/Agrume_i","@Agrume_i")</f>
        <v>@Agrume_i</v>
      </c>
      <c r="C273" s="9" t="s">
        <v>80</v>
      </c>
      <c r="D273" s="10" t="s">
        <v>437</v>
      </c>
      <c r="E273" s="11" t="str">
        <f>HYPERLINK("https://twitter.com/Agrume_i/status/1133299695311294464","1133299695311294464")</f>
        <v>1133299695311294464</v>
      </c>
      <c r="F273" s="13" t="s">
        <v>438</v>
      </c>
      <c r="G273" s="12"/>
      <c r="H273" s="12"/>
    </row>
    <row r="274" spans="1:8" ht="45">
      <c r="A274" s="7">
        <v>43613.466053240743</v>
      </c>
      <c r="B274" s="8" t="str">
        <f>HYPERLINK("https://twitter.com/Romain__V","@Romain__V")</f>
        <v>@Romain__V</v>
      </c>
      <c r="C274" s="9" t="s">
        <v>17</v>
      </c>
      <c r="D274" s="10" t="s">
        <v>439</v>
      </c>
      <c r="E274" s="11" t="str">
        <f>HYPERLINK("https://twitter.com/Romain__V/status/1133299651069796357","1133299651069796357")</f>
        <v>1133299651069796357</v>
      </c>
      <c r="F274" s="12"/>
      <c r="G274" s="12"/>
      <c r="H274" s="12"/>
    </row>
    <row r="275" spans="1:8" ht="45">
      <c r="A275" s="7">
        <v>43613.465127314819</v>
      </c>
      <c r="B275" s="8" t="str">
        <f>HYPERLINK("https://twitter.com/SIBULim","@SIBULim")</f>
        <v>@SIBULim</v>
      </c>
      <c r="C275" s="9" t="s">
        <v>70</v>
      </c>
      <c r="D275" s="10" t="s">
        <v>440</v>
      </c>
      <c r="E275" s="11" t="str">
        <f>HYPERLINK("https://twitter.com/SIBULim/status/1133299315189932033","1133299315189932033")</f>
        <v>1133299315189932033</v>
      </c>
      <c r="F275" s="12"/>
      <c r="G275" s="12"/>
      <c r="H275" s="13" t="s">
        <v>73</v>
      </c>
    </row>
    <row r="276" spans="1:8" ht="45">
      <c r="A276" s="7">
        <v>43613.46502314815</v>
      </c>
      <c r="B276" s="8" t="str">
        <f t="shared" ref="B276:B277" si="25">HYPERLINK("https://twitter.com/Agrume_i","@Agrume_i")</f>
        <v>@Agrume_i</v>
      </c>
      <c r="C276" s="9" t="s">
        <v>80</v>
      </c>
      <c r="D276" s="10" t="s">
        <v>441</v>
      </c>
      <c r="E276" s="11" t="str">
        <f>HYPERLINK("https://twitter.com/Agrume_i/status/1133299280595312640","1133299280595312640")</f>
        <v>1133299280595312640</v>
      </c>
      <c r="F276" s="13" t="s">
        <v>438</v>
      </c>
      <c r="G276" s="12"/>
      <c r="H276" s="12"/>
    </row>
    <row r="277" spans="1:8" ht="22.5">
      <c r="A277" s="7">
        <v>43613.462407407409</v>
      </c>
      <c r="B277" s="8" t="str">
        <f t="shared" si="25"/>
        <v>@Agrume_i</v>
      </c>
      <c r="C277" s="9" t="s">
        <v>80</v>
      </c>
      <c r="D277" s="10" t="s">
        <v>442</v>
      </c>
      <c r="E277" s="11" t="str">
        <f>HYPERLINK("https://twitter.com/Agrume_i/status/1133298331348852736","1133298331348852736")</f>
        <v>1133298331348852736</v>
      </c>
      <c r="F277" s="13" t="s">
        <v>443</v>
      </c>
      <c r="G277" s="12"/>
      <c r="H277" s="12"/>
    </row>
    <row r="278" spans="1:8" ht="56.25">
      <c r="A278" s="7">
        <v>43613.462337962963</v>
      </c>
      <c r="B278" s="8" t="str">
        <f>HYPERLINK("https://twitter.com/Romain__V","@Romain__V")</f>
        <v>@Romain__V</v>
      </c>
      <c r="C278" s="9" t="s">
        <v>17</v>
      </c>
      <c r="D278" s="10" t="s">
        <v>444</v>
      </c>
      <c r="E278" s="11" t="str">
        <f>HYPERLINK("https://twitter.com/Romain__V/status/1133298308183724039","1133298308183724039")</f>
        <v>1133298308183724039</v>
      </c>
      <c r="F278" s="12"/>
      <c r="G278" s="12"/>
      <c r="H278" s="12"/>
    </row>
    <row r="279" spans="1:8" ht="67.5">
      <c r="A279" s="7">
        <v>43613.462280092594</v>
      </c>
      <c r="B279" s="8" t="str">
        <f t="shared" ref="B279:B283" si="26">HYPERLINK("https://twitter.com/Agrume_i","@Agrume_i")</f>
        <v>@Agrume_i</v>
      </c>
      <c r="C279" s="9" t="s">
        <v>80</v>
      </c>
      <c r="D279" s="10" t="s">
        <v>445</v>
      </c>
      <c r="E279" s="11" t="str">
        <f>HYPERLINK("https://twitter.com/Agrume_i/status/1133298285421240320","1133298285421240320")</f>
        <v>1133298285421240320</v>
      </c>
      <c r="F279" s="12"/>
      <c r="G279" s="12"/>
      <c r="H279" s="12"/>
    </row>
    <row r="280" spans="1:8" ht="67.5">
      <c r="A280" s="7">
        <v>43613.461956018524</v>
      </c>
      <c r="B280" s="8" t="str">
        <f t="shared" si="26"/>
        <v>@Agrume_i</v>
      </c>
      <c r="C280" s="9" t="s">
        <v>80</v>
      </c>
      <c r="D280" s="10" t="s">
        <v>446</v>
      </c>
      <c r="E280" s="11" t="str">
        <f>HYPERLINK("https://twitter.com/Agrume_i/status/1133298167838072832","1133298167838072832")</f>
        <v>1133298167838072832</v>
      </c>
      <c r="F280" s="12"/>
      <c r="G280" s="12"/>
      <c r="H280" s="12"/>
    </row>
    <row r="281" spans="1:8" ht="56.25">
      <c r="A281" s="7">
        <v>43613.461319444439</v>
      </c>
      <c r="B281" s="8" t="str">
        <f t="shared" si="26"/>
        <v>@Agrume_i</v>
      </c>
      <c r="C281" s="9" t="s">
        <v>80</v>
      </c>
      <c r="D281" s="10" t="s">
        <v>447</v>
      </c>
      <c r="E281" s="11" t="str">
        <f>HYPERLINK("https://twitter.com/Agrume_i/status/1133297938887782402","1133297938887782402")</f>
        <v>1133297938887782402</v>
      </c>
      <c r="F281" s="12"/>
      <c r="G281" s="12"/>
      <c r="H281" s="12"/>
    </row>
    <row r="282" spans="1:8" ht="45">
      <c r="A282" s="7">
        <v>43613.461064814815</v>
      </c>
      <c r="B282" s="8" t="str">
        <f t="shared" si="26"/>
        <v>@Agrume_i</v>
      </c>
      <c r="C282" s="9" t="s">
        <v>80</v>
      </c>
      <c r="D282" s="10" t="s">
        <v>448</v>
      </c>
      <c r="E282" s="11" t="str">
        <f>HYPERLINK("https://twitter.com/Agrume_i/status/1133297846713761797","1133297846713761797")</f>
        <v>1133297846713761797</v>
      </c>
      <c r="F282" s="12"/>
      <c r="G282" s="12"/>
      <c r="H282" s="12"/>
    </row>
    <row r="283" spans="1:8" ht="33.75">
      <c r="A283" s="7">
        <v>43613.459421296298</v>
      </c>
      <c r="B283" s="8" t="str">
        <f t="shared" si="26"/>
        <v>@Agrume_i</v>
      </c>
      <c r="C283" s="9" t="s">
        <v>80</v>
      </c>
      <c r="D283" s="10" t="s">
        <v>449</v>
      </c>
      <c r="E283" s="11" t="str">
        <f>HYPERLINK("https://twitter.com/Agrume_i/status/1133297250342453248","1133297250342453248")</f>
        <v>1133297250342453248</v>
      </c>
      <c r="F283" s="13" t="s">
        <v>450</v>
      </c>
      <c r="G283" s="12"/>
      <c r="H283" s="12"/>
    </row>
    <row r="284" spans="1:8" ht="22.5">
      <c r="A284" s="7">
        <v>43613.45925925926</v>
      </c>
      <c r="B284" s="8" t="str">
        <f>HYPERLINK("https://twitter.com/Romain__V","@Romain__V")</f>
        <v>@Romain__V</v>
      </c>
      <c r="C284" s="9" t="s">
        <v>17</v>
      </c>
      <c r="D284" s="10" t="s">
        <v>451</v>
      </c>
      <c r="E284" s="11" t="str">
        <f>HYPERLINK("https://twitter.com/Romain__V/status/1133297190036791296","1133297190036791296")</f>
        <v>1133297190036791296</v>
      </c>
      <c r="F284" s="12"/>
      <c r="G284" s="12"/>
      <c r="H284" s="12"/>
    </row>
    <row r="285" spans="1:8" ht="45">
      <c r="A285" s="7">
        <v>43613.458668981482</v>
      </c>
      <c r="B285" s="8" t="str">
        <f>HYPERLINK("https://twitter.com/SoniaBouis","@SoniaBouis")</f>
        <v>@SoniaBouis</v>
      </c>
      <c r="C285" s="9" t="s">
        <v>452</v>
      </c>
      <c r="D285" s="10" t="s">
        <v>453</v>
      </c>
      <c r="E285" s="11" t="str">
        <f>HYPERLINK("https://twitter.com/SoniaBouis/status/1133296976072773632","1133296976072773632")</f>
        <v>1133296976072773632</v>
      </c>
      <c r="F285" s="12"/>
      <c r="G285" s="12"/>
      <c r="H285" s="12"/>
    </row>
    <row r="286" spans="1:8" ht="22.5">
      <c r="A286" s="7">
        <v>43613.456932870366</v>
      </c>
      <c r="B286" s="8" t="str">
        <f>HYPERLINK("https://twitter.com/iladpo","@iladpo")</f>
        <v>@iladpo</v>
      </c>
      <c r="C286" s="9" t="s">
        <v>28</v>
      </c>
      <c r="D286" s="10" t="s">
        <v>454</v>
      </c>
      <c r="E286" s="11" t="str">
        <f>HYPERLINK("https://twitter.com/iladpo/status/1133296349053689856","1133296349053689856")</f>
        <v>1133296349053689856</v>
      </c>
      <c r="F286" s="13" t="s">
        <v>455</v>
      </c>
      <c r="G286" s="12"/>
      <c r="H286" s="12"/>
    </row>
    <row r="287" spans="1:8" ht="56.25">
      <c r="A287" s="7">
        <v>43613.454618055555</v>
      </c>
      <c r="B287" s="8" t="str">
        <f>HYPERLINK("https://twitter.com/SIBULim","@SIBULim")</f>
        <v>@SIBULim</v>
      </c>
      <c r="C287" s="9" t="s">
        <v>70</v>
      </c>
      <c r="D287" s="10" t="s">
        <v>456</v>
      </c>
      <c r="E287" s="11" t="str">
        <f>HYPERLINK("https://twitter.com/SIBULim/status/1133295509127467008","1133295509127467008")</f>
        <v>1133295509127467008</v>
      </c>
      <c r="F287" s="12"/>
      <c r="G287" s="12"/>
      <c r="H287" s="13" t="s">
        <v>73</v>
      </c>
    </row>
    <row r="288" spans="1:8" ht="33.75">
      <c r="A288" s="7">
        <v>43613.45447916667</v>
      </c>
      <c r="B288" s="8" t="str">
        <f>HYPERLINK("https://twitter.com/Romain__V","@Romain__V")</f>
        <v>@Romain__V</v>
      </c>
      <c r="C288" s="9" t="s">
        <v>17</v>
      </c>
      <c r="D288" s="10" t="s">
        <v>457</v>
      </c>
      <c r="E288" s="11" t="str">
        <f>HYPERLINK("https://twitter.com/Romain__V/status/1133295459106205696","1133295459106205696")</f>
        <v>1133295459106205696</v>
      </c>
      <c r="F288" s="12"/>
      <c r="G288" s="12"/>
      <c r="H288" s="12"/>
    </row>
    <row r="289" spans="1:8" ht="45">
      <c r="A289" s="7">
        <v>43613.45447916667</v>
      </c>
      <c r="B289" s="8" t="str">
        <f>HYPERLINK("https://twitter.com/NDiayeNola","@NDiayeNola")</f>
        <v>@NDiayeNola</v>
      </c>
      <c r="C289" s="9" t="s">
        <v>21</v>
      </c>
      <c r="D289" s="10" t="s">
        <v>458</v>
      </c>
      <c r="E289" s="11" t="str">
        <f>HYPERLINK("https://twitter.com/NDiayeNola/status/1133295457432686594","1133295457432686594")</f>
        <v>1133295457432686594</v>
      </c>
      <c r="F289" s="12"/>
      <c r="G289" s="12"/>
      <c r="H289" s="13" t="s">
        <v>23</v>
      </c>
    </row>
    <row r="290" spans="1:8" ht="33.75">
      <c r="A290" s="7">
        <v>43613.451504629629</v>
      </c>
      <c r="B290" s="8" t="str">
        <f>HYPERLINK("https://twitter.com/SoniaBouis","@SoniaBouis")</f>
        <v>@SoniaBouis</v>
      </c>
      <c r="C290" s="9" t="s">
        <v>452</v>
      </c>
      <c r="D290" s="10" t="s">
        <v>459</v>
      </c>
      <c r="E290" s="11" t="str">
        <f>HYPERLINK("https://twitter.com/SoniaBouis/status/1133294379303464960","1133294379303464960")</f>
        <v>1133294379303464960</v>
      </c>
      <c r="F290" s="12"/>
      <c r="G290" s="13" t="s">
        <v>460</v>
      </c>
      <c r="H290" s="12"/>
    </row>
    <row r="291" spans="1:8" ht="33.75">
      <c r="A291" s="7">
        <v>43613.45112268519</v>
      </c>
      <c r="B291" s="8" t="str">
        <f>HYPERLINK("https://twitter.com/NDiayeNola","@NDiayeNola")</f>
        <v>@NDiayeNola</v>
      </c>
      <c r="C291" s="9" t="s">
        <v>21</v>
      </c>
      <c r="D291" s="10" t="s">
        <v>461</v>
      </c>
      <c r="E291" s="11" t="str">
        <f>HYPERLINK("https://twitter.com/NDiayeNola/status/1133294240249929728","1133294240249929728")</f>
        <v>1133294240249929728</v>
      </c>
      <c r="F291" s="12"/>
      <c r="G291" s="13" t="s">
        <v>462</v>
      </c>
      <c r="H291" s="13" t="s">
        <v>23</v>
      </c>
    </row>
    <row r="292" spans="1:8" ht="22.5">
      <c r="A292" s="7">
        <v>43613.451064814813</v>
      </c>
      <c r="B292" s="8" t="str">
        <f>HYPERLINK("https://twitter.com/Agrume_i","@Agrume_i")</f>
        <v>@Agrume_i</v>
      </c>
      <c r="C292" s="9" t="s">
        <v>80</v>
      </c>
      <c r="D292" s="10" t="s">
        <v>463</v>
      </c>
      <c r="E292" s="11" t="str">
        <f>HYPERLINK("https://twitter.com/Agrume_i/status/1133294220708581376","1133294220708581376")</f>
        <v>1133294220708581376</v>
      </c>
      <c r="F292" s="12" t="s">
        <v>464</v>
      </c>
      <c r="G292" s="12"/>
      <c r="H292" s="12"/>
    </row>
    <row r="293" spans="1:8" ht="22.5">
      <c r="A293" s="7">
        <v>43613.450983796298</v>
      </c>
      <c r="B293" s="8" t="str">
        <f>HYPERLINK("https://twitter.com/bbober","@bbober")</f>
        <v>@bbober</v>
      </c>
      <c r="C293" s="9" t="s">
        <v>260</v>
      </c>
      <c r="D293" s="10" t="s">
        <v>465</v>
      </c>
      <c r="E293" s="11" t="str">
        <f>HYPERLINK("https://twitter.com/bbober/status/1133294193097543680","1133294193097543680")</f>
        <v>1133294193097543680</v>
      </c>
      <c r="F293" s="12"/>
      <c r="G293" s="12"/>
      <c r="H293" s="13" t="s">
        <v>263</v>
      </c>
    </row>
    <row r="294" spans="1:8" ht="33.75">
      <c r="A294" s="7">
        <v>43613.450706018513</v>
      </c>
      <c r="B294" s="8" t="str">
        <f>HYPERLINK("https://twitter.com/Romain__V","@Romain__V")</f>
        <v>@Romain__V</v>
      </c>
      <c r="C294" s="9" t="s">
        <v>17</v>
      </c>
      <c r="D294" s="10" t="s">
        <v>466</v>
      </c>
      <c r="E294" s="11" t="str">
        <f>HYPERLINK("https://twitter.com/Romain__V/status/1133294090232184832","1133294090232184832")</f>
        <v>1133294090232184832</v>
      </c>
      <c r="F294" s="13" t="s">
        <v>467</v>
      </c>
      <c r="G294" s="12"/>
      <c r="H294" s="12"/>
    </row>
    <row r="295" spans="1:8" ht="33.75">
      <c r="A295" s="7">
        <v>43613.449872685189</v>
      </c>
      <c r="B295" s="8" t="str">
        <f>HYPERLINK("https://twitter.com/NDiayeNola","@NDiayeNola")</f>
        <v>@NDiayeNola</v>
      </c>
      <c r="C295" s="9" t="s">
        <v>21</v>
      </c>
      <c r="D295" s="10" t="s">
        <v>468</v>
      </c>
      <c r="E295" s="11" t="str">
        <f>HYPERLINK("https://twitter.com/NDiayeNola/status/1133293790935027713","1133293790935027713")</f>
        <v>1133293790935027713</v>
      </c>
      <c r="F295" s="12"/>
      <c r="G295" s="13" t="s">
        <v>469</v>
      </c>
      <c r="H295" s="13" t="s">
        <v>23</v>
      </c>
    </row>
    <row r="296" spans="1:8">
      <c r="A296" s="7">
        <v>43613.449363425927</v>
      </c>
      <c r="B296" s="8" t="str">
        <f>HYPERLINK("https://twitter.com/Agrume_i","@Agrume_i")</f>
        <v>@Agrume_i</v>
      </c>
      <c r="C296" s="9" t="s">
        <v>80</v>
      </c>
      <c r="D296" s="10" t="s">
        <v>470</v>
      </c>
      <c r="E296" s="11" t="str">
        <f>HYPERLINK("https://twitter.com/Agrume_i/status/1133293605295185922","1133293605295185922")</f>
        <v>1133293605295185922</v>
      </c>
      <c r="F296" s="12" t="s">
        <v>471</v>
      </c>
      <c r="G296" s="12"/>
      <c r="H296" s="12"/>
    </row>
    <row r="297" spans="1:8">
      <c r="A297" s="7">
        <v>43613.448865740742</v>
      </c>
      <c r="B297" s="8" t="str">
        <f>HYPERLINK("https://twitter.com/NDiayeNola","@NDiayeNola")</f>
        <v>@NDiayeNola</v>
      </c>
      <c r="C297" s="9" t="s">
        <v>21</v>
      </c>
      <c r="D297" s="10" t="s">
        <v>472</v>
      </c>
      <c r="E297" s="11" t="str">
        <f>HYPERLINK("https://twitter.com/NDiayeNola/status/1133293424206127105","1133293424206127105")</f>
        <v>1133293424206127105</v>
      </c>
      <c r="F297" s="13" t="s">
        <v>473</v>
      </c>
      <c r="G297" s="13" t="s">
        <v>474</v>
      </c>
      <c r="H297" s="13" t="s">
        <v>23</v>
      </c>
    </row>
    <row r="298" spans="1:8" ht="33.75">
      <c r="A298" s="7">
        <v>43613.448749999996</v>
      </c>
      <c r="B298" s="8" t="str">
        <f>HYPERLINK("https://twitter.com/Agrume_i","@Agrume_i")</f>
        <v>@Agrume_i</v>
      </c>
      <c r="C298" s="9" t="s">
        <v>80</v>
      </c>
      <c r="D298" s="10" t="s">
        <v>475</v>
      </c>
      <c r="E298" s="11" t="str">
        <f>HYPERLINK("https://twitter.com/Agrume_i/status/1133293383240306688","1133293383240306688")</f>
        <v>1133293383240306688</v>
      </c>
      <c r="F298" s="13" t="s">
        <v>476</v>
      </c>
      <c r="G298" s="12"/>
      <c r="H298" s="12"/>
    </row>
    <row r="299" spans="1:8" ht="56.25">
      <c r="A299" s="7">
        <v>43613.447800925926</v>
      </c>
      <c r="B299" s="8" t="str">
        <f>HYPERLINK("https://twitter.com/NDiayeNola","@NDiayeNola")</f>
        <v>@NDiayeNola</v>
      </c>
      <c r="C299" s="9" t="s">
        <v>21</v>
      </c>
      <c r="D299" s="10" t="s">
        <v>477</v>
      </c>
      <c r="E299" s="11" t="str">
        <f>HYPERLINK("https://twitter.com/NDiayeNola/status/1133293036174217216","1133293036174217216")</f>
        <v>1133293036174217216</v>
      </c>
      <c r="F299" s="12"/>
      <c r="G299" s="12"/>
      <c r="H299" s="13" t="s">
        <v>23</v>
      </c>
    </row>
    <row r="300" spans="1:8" ht="45">
      <c r="A300" s="7">
        <v>43613.447430555556</v>
      </c>
      <c r="B300" s="8" t="str">
        <f>HYPERLINK("https://twitter.com/SIBULim","@SIBULim")</f>
        <v>@SIBULim</v>
      </c>
      <c r="C300" s="9" t="s">
        <v>70</v>
      </c>
      <c r="D300" s="10" t="s">
        <v>478</v>
      </c>
      <c r="E300" s="11" t="str">
        <f>HYPERLINK("https://twitter.com/SIBULim/status/1133292903109988353","1133292903109988353")</f>
        <v>1133292903109988353</v>
      </c>
      <c r="F300" s="12"/>
      <c r="G300" s="12"/>
      <c r="H300" s="13" t="s">
        <v>73</v>
      </c>
    </row>
    <row r="301" spans="1:8">
      <c r="A301" s="7">
        <v>43613.447384259256</v>
      </c>
      <c r="B301" s="8" t="str">
        <f>HYPERLINK("https://twitter.com/Agrume_i","@Agrume_i")</f>
        <v>@Agrume_i</v>
      </c>
      <c r="C301" s="9" t="s">
        <v>80</v>
      </c>
      <c r="D301" s="10" t="s">
        <v>479</v>
      </c>
      <c r="E301" s="11" t="str">
        <f>HYPERLINK("https://twitter.com/Agrume_i/status/1133292885884002304","1133292885884002304")</f>
        <v>1133292885884002304</v>
      </c>
      <c r="F301" s="12" t="s">
        <v>480</v>
      </c>
      <c r="G301" s="12"/>
      <c r="H301" s="12"/>
    </row>
    <row r="302" spans="1:8" ht="56.25">
      <c r="A302" s="7">
        <v>43613.447106481486</v>
      </c>
      <c r="B302" s="8" t="str">
        <f>HYPERLINK("https://twitter.com/bbober","@bbober")</f>
        <v>@bbober</v>
      </c>
      <c r="C302" s="9" t="s">
        <v>260</v>
      </c>
      <c r="D302" s="10" t="s">
        <v>481</v>
      </c>
      <c r="E302" s="11" t="str">
        <f>HYPERLINK("https://twitter.com/bbober/status/1133292787498192898","1133292787498192898")</f>
        <v>1133292787498192898</v>
      </c>
      <c r="F302" s="12"/>
      <c r="G302" s="12"/>
      <c r="H302" s="13" t="s">
        <v>263</v>
      </c>
    </row>
    <row r="303" spans="1:8" ht="33.75">
      <c r="A303" s="7">
        <v>43613.447094907402</v>
      </c>
      <c r="B303" s="8" t="str">
        <f>HYPERLINK("https://twitter.com/mirabel_revues","@mirabel_revues")</f>
        <v>@mirabel_revues</v>
      </c>
      <c r="C303" s="9" t="s">
        <v>482</v>
      </c>
      <c r="D303" s="10" t="s">
        <v>483</v>
      </c>
      <c r="E303" s="11" t="str">
        <f>HYPERLINK("https://twitter.com/mirabel_revues/status/1133292780472737792","1133292780472737792")</f>
        <v>1133292780472737792</v>
      </c>
      <c r="F303" s="13" t="s">
        <v>484</v>
      </c>
      <c r="G303" s="13" t="s">
        <v>485</v>
      </c>
      <c r="H303" s="13" t="s">
        <v>484</v>
      </c>
    </row>
    <row r="304" spans="1:8" ht="56.25">
      <c r="A304" s="7">
        <v>43613.446886574078</v>
      </c>
      <c r="B304" s="8" t="str">
        <f>HYPERLINK("https://twitter.com/Agrume_i","@Agrume_i")</f>
        <v>@Agrume_i</v>
      </c>
      <c r="C304" s="9" t="s">
        <v>80</v>
      </c>
      <c r="D304" s="10" t="s">
        <v>486</v>
      </c>
      <c r="E304" s="11" t="str">
        <f>HYPERLINK("https://twitter.com/Agrume_i/status/1133292705327583232","1133292705327583232")</f>
        <v>1133292705327583232</v>
      </c>
      <c r="F304" s="12"/>
      <c r="G304" s="12"/>
      <c r="H304" s="12"/>
    </row>
    <row r="305" spans="1:8" ht="56.25">
      <c r="A305" s="7">
        <v>43613.446608796294</v>
      </c>
      <c r="B305" s="8" t="str">
        <f t="shared" ref="B305:B306" si="27">HYPERLINK("https://twitter.com/mirabel_revues","@mirabel_revues")</f>
        <v>@mirabel_revues</v>
      </c>
      <c r="C305" s="9" t="s">
        <v>482</v>
      </c>
      <c r="D305" s="10" t="s">
        <v>487</v>
      </c>
      <c r="E305" s="11" t="str">
        <f>HYPERLINK("https://twitter.com/mirabel_revues/status/1133292606346211329","1133292606346211329")</f>
        <v>1133292606346211329</v>
      </c>
      <c r="F305" s="12"/>
      <c r="G305" s="13" t="s">
        <v>488</v>
      </c>
      <c r="H305" s="13" t="s">
        <v>484</v>
      </c>
    </row>
    <row r="306" spans="1:8" ht="56.25">
      <c r="A306" s="7">
        <v>43613.446064814816</v>
      </c>
      <c r="B306" s="8" t="str">
        <f t="shared" si="27"/>
        <v>@mirabel_revues</v>
      </c>
      <c r="C306" s="9" t="s">
        <v>482</v>
      </c>
      <c r="D306" s="10" t="s">
        <v>489</v>
      </c>
      <c r="E306" s="11" t="str">
        <f>HYPERLINK("https://twitter.com/mirabel_revues/status/1133292407477415936","1133292407477415936")</f>
        <v>1133292407477415936</v>
      </c>
      <c r="F306" s="13" t="s">
        <v>490</v>
      </c>
      <c r="G306" s="13" t="s">
        <v>491</v>
      </c>
      <c r="H306" s="13" t="s">
        <v>484</v>
      </c>
    </row>
    <row r="307" spans="1:8" ht="22.5">
      <c r="A307" s="7">
        <v>43613.445219907408</v>
      </c>
      <c r="B307" s="8" t="str">
        <f>HYPERLINK("https://twitter.com/bbober","@bbober")</f>
        <v>@bbober</v>
      </c>
      <c r="C307" s="9" t="s">
        <v>260</v>
      </c>
      <c r="D307" s="10" t="s">
        <v>492</v>
      </c>
      <c r="E307" s="11" t="str">
        <f>HYPERLINK("https://twitter.com/bbober/status/1133292103562403840","1133292103562403840")</f>
        <v>1133292103562403840</v>
      </c>
      <c r="F307" s="13" t="s">
        <v>493</v>
      </c>
      <c r="G307" s="12"/>
      <c r="H307" s="13" t="s">
        <v>263</v>
      </c>
    </row>
    <row r="308" spans="1:8" ht="45">
      <c r="A308" s="7">
        <v>43613.445208333331</v>
      </c>
      <c r="B308" s="8" t="str">
        <f>HYPERLINK("https://twitter.com/NDiayeNola","@NDiayeNola")</f>
        <v>@NDiayeNola</v>
      </c>
      <c r="C308" s="9" t="s">
        <v>21</v>
      </c>
      <c r="D308" s="10" t="s">
        <v>494</v>
      </c>
      <c r="E308" s="11" t="str">
        <f>HYPERLINK("https://twitter.com/NDiayeNola/status/1133292100550909952","1133292100550909952")</f>
        <v>1133292100550909952</v>
      </c>
      <c r="F308" s="12"/>
      <c r="G308" s="13" t="s">
        <v>495</v>
      </c>
      <c r="H308" s="13" t="s">
        <v>23</v>
      </c>
    </row>
    <row r="309" spans="1:8" ht="45">
      <c r="A309" s="7">
        <v>43613.444456018522</v>
      </c>
      <c r="B309" s="8" t="str">
        <f>HYPERLINK("https://twitter.com/SIBULim","@SIBULim")</f>
        <v>@SIBULim</v>
      </c>
      <c r="C309" s="9" t="s">
        <v>70</v>
      </c>
      <c r="D309" s="10" t="s">
        <v>496</v>
      </c>
      <c r="E309" s="11" t="str">
        <f>HYPERLINK("https://twitter.com/SIBULim/status/1133291827971416065","1133291827971416065")</f>
        <v>1133291827971416065</v>
      </c>
      <c r="F309" s="12"/>
      <c r="G309" s="12"/>
      <c r="H309" s="13" t="s">
        <v>73</v>
      </c>
    </row>
    <row r="310" spans="1:8" ht="56.25">
      <c r="A310" s="7">
        <v>43613.444293981476</v>
      </c>
      <c r="B310" s="8" t="str">
        <f>HYPERLINK("https://twitter.com/NDiayeNola","@NDiayeNola")</f>
        <v>@NDiayeNola</v>
      </c>
      <c r="C310" s="9" t="s">
        <v>21</v>
      </c>
      <c r="D310" s="10" t="s">
        <v>497</v>
      </c>
      <c r="E310" s="11" t="str">
        <f>HYPERLINK("https://twitter.com/NDiayeNola/status/1133291767514710016","1133291767514710016")</f>
        <v>1133291767514710016</v>
      </c>
      <c r="F310" s="12"/>
      <c r="G310" s="12"/>
      <c r="H310" s="13" t="s">
        <v>23</v>
      </c>
    </row>
    <row r="311" spans="1:8" ht="33.75">
      <c r="A311" s="7">
        <v>43613.443657407406</v>
      </c>
      <c r="B311" s="8" t="str">
        <f>HYPERLINK("https://twitter.com/marinik","@marinik")</f>
        <v>@marinik</v>
      </c>
      <c r="C311" s="9" t="s">
        <v>90</v>
      </c>
      <c r="D311" s="10" t="s">
        <v>498</v>
      </c>
      <c r="E311" s="11" t="str">
        <f>HYPERLINK("https://twitter.com/marinik/status/1133291536404353024","1133291536404353024")</f>
        <v>1133291536404353024</v>
      </c>
      <c r="F311" s="12"/>
      <c r="G311" s="12"/>
      <c r="H311" s="12"/>
    </row>
    <row r="312" spans="1:8" ht="33.75">
      <c r="A312" s="7">
        <v>43613.443495370375</v>
      </c>
      <c r="B312" s="8" t="str">
        <f>HYPERLINK("https://twitter.com/NaCl2","@NaCl2")</f>
        <v>@NaCl2</v>
      </c>
      <c r="C312" s="9" t="s">
        <v>273</v>
      </c>
      <c r="D312" s="10" t="s">
        <v>499</v>
      </c>
      <c r="E312" s="11" t="str">
        <f>HYPERLINK("https://twitter.com/NaCl2/status/1133291477344432128","1133291477344432128")</f>
        <v>1133291477344432128</v>
      </c>
      <c r="F312" s="12"/>
      <c r="G312" s="13" t="s">
        <v>500</v>
      </c>
      <c r="H312" s="12"/>
    </row>
    <row r="313" spans="1:8" ht="90">
      <c r="A313" s="7">
        <v>43613.438344907408</v>
      </c>
      <c r="B313" s="8" t="str">
        <f>HYPERLINK("https://twitter.com/Agrume_i","@Agrume_i")</f>
        <v>@Agrume_i</v>
      </c>
      <c r="C313" s="9" t="s">
        <v>80</v>
      </c>
      <c r="D313" s="10" t="s">
        <v>501</v>
      </c>
      <c r="E313" s="11" t="str">
        <f>HYPERLINK("https://twitter.com/Agrume_i/status/1133289609377533952","1133289609377533952")</f>
        <v>1133289609377533952</v>
      </c>
      <c r="F313" s="12" t="s">
        <v>502</v>
      </c>
      <c r="G313" s="12"/>
      <c r="H313" s="12"/>
    </row>
    <row r="314" spans="1:8" ht="33.75">
      <c r="A314" s="7">
        <v>43613.437974537039</v>
      </c>
      <c r="B314" s="8" t="str">
        <f>HYPERLINK("https://twitter.com/SIBULim","@SIBULim")</f>
        <v>@SIBULim</v>
      </c>
      <c r="C314" s="9" t="s">
        <v>70</v>
      </c>
      <c r="D314" s="10" t="s">
        <v>503</v>
      </c>
      <c r="E314" s="11" t="str">
        <f>HYPERLINK("https://twitter.com/SIBULim/status/1133289477059809280","1133289477059809280")</f>
        <v>1133289477059809280</v>
      </c>
      <c r="F314" s="12"/>
      <c r="G314" s="13" t="s">
        <v>504</v>
      </c>
      <c r="H314" s="13" t="s">
        <v>73</v>
      </c>
    </row>
    <row r="315" spans="1:8" ht="67.5">
      <c r="A315" s="7">
        <v>43613.437731481477</v>
      </c>
      <c r="B315" s="8" t="str">
        <f>HYPERLINK("https://twitter.com/Agrume_i","@Agrume_i")</f>
        <v>@Agrume_i</v>
      </c>
      <c r="C315" s="9" t="s">
        <v>80</v>
      </c>
      <c r="D315" s="10" t="s">
        <v>505</v>
      </c>
      <c r="E315" s="11" t="str">
        <f>HYPERLINK("https://twitter.com/Agrume_i/status/1133289390674010112","1133289390674010112")</f>
        <v>1133289390674010112</v>
      </c>
      <c r="F315" s="13" t="s">
        <v>506</v>
      </c>
      <c r="G315" s="13" t="s">
        <v>507</v>
      </c>
      <c r="H315" s="12"/>
    </row>
    <row r="316" spans="1:8" ht="22.5">
      <c r="A316" s="7">
        <v>43613.43681712963</v>
      </c>
      <c r="B316" s="8" t="str">
        <f>HYPERLINK("https://twitter.com/NDiayeNola","@NDiayeNola")</f>
        <v>@NDiayeNola</v>
      </c>
      <c r="C316" s="9" t="s">
        <v>21</v>
      </c>
      <c r="D316" s="10" t="s">
        <v>508</v>
      </c>
      <c r="E316" s="11" t="str">
        <f>HYPERLINK("https://twitter.com/NDiayeNola/status/1133289057876893696","1133289057876893696")</f>
        <v>1133289057876893696</v>
      </c>
      <c r="F316" s="12"/>
      <c r="G316" s="13" t="s">
        <v>509</v>
      </c>
      <c r="H316" s="13" t="s">
        <v>23</v>
      </c>
    </row>
    <row r="317" spans="1:8">
      <c r="A317" s="7">
        <v>43613.436319444445</v>
      </c>
      <c r="B317" s="8" t="str">
        <f>HYPERLINK("https://twitter.com/thierryclavel","@thierryclavel")</f>
        <v>@thierryclavel</v>
      </c>
      <c r="C317" s="9" t="s">
        <v>30</v>
      </c>
      <c r="D317" s="10" t="s">
        <v>510</v>
      </c>
      <c r="E317" s="11" t="str">
        <f>HYPERLINK("https://twitter.com/thierryclavel/status/1133288876792045568","1133288876792045568")</f>
        <v>1133288876792045568</v>
      </c>
      <c r="F317" s="12"/>
      <c r="G317" s="13" t="s">
        <v>511</v>
      </c>
      <c r="H317" s="12"/>
    </row>
    <row r="318" spans="1:8" ht="45">
      <c r="A318" s="7">
        <v>43613.436180555553</v>
      </c>
      <c r="B318" s="8" t="str">
        <f>HYPERLINK("https://twitter.com/SIBULim","@SIBULim")</f>
        <v>@SIBULim</v>
      </c>
      <c r="C318" s="9" t="s">
        <v>70</v>
      </c>
      <c r="D318" s="10" t="s">
        <v>512</v>
      </c>
      <c r="E318" s="11" t="str">
        <f>HYPERLINK("https://twitter.com/SIBULim/status/1133288825869012992","1133288825869012992")</f>
        <v>1133288825869012992</v>
      </c>
      <c r="F318" s="12"/>
      <c r="G318" s="12"/>
      <c r="H318" s="13" t="s">
        <v>73</v>
      </c>
    </row>
    <row r="319" spans="1:8" ht="45">
      <c r="A319" s="7">
        <v>43613.435856481483</v>
      </c>
      <c r="B319" s="8" t="str">
        <f>HYPERLINK("https://twitter.com/NDiayeNola","@NDiayeNola")</f>
        <v>@NDiayeNola</v>
      </c>
      <c r="C319" s="9" t="s">
        <v>21</v>
      </c>
      <c r="D319" s="10" t="s">
        <v>513</v>
      </c>
      <c r="E319" s="11" t="str">
        <f>HYPERLINK("https://twitter.com/NDiayeNola/status/1133288710173319168","1133288710173319168")</f>
        <v>1133288710173319168</v>
      </c>
      <c r="F319" s="12"/>
      <c r="G319" s="12"/>
      <c r="H319" s="13" t="s">
        <v>23</v>
      </c>
    </row>
    <row r="320" spans="1:8" ht="33.75">
      <c r="A320" s="7">
        <v>43613.434351851851</v>
      </c>
      <c r="B320" s="8" t="str">
        <f t="shared" ref="B320:B321" si="28">HYPERLINK("https://twitter.com/SIBULim","@SIBULim")</f>
        <v>@SIBULim</v>
      </c>
      <c r="C320" s="9" t="s">
        <v>70</v>
      </c>
      <c r="D320" s="10" t="s">
        <v>514</v>
      </c>
      <c r="E320" s="11" t="str">
        <f>HYPERLINK("https://twitter.com/SIBULim/status/1133288164561494017","1133288164561494017")</f>
        <v>1133288164561494017</v>
      </c>
      <c r="F320" s="12"/>
      <c r="G320" s="12"/>
      <c r="H320" s="13" t="s">
        <v>73</v>
      </c>
    </row>
    <row r="321" spans="1:8" ht="33.75">
      <c r="A321" s="7">
        <v>43613.431863425925</v>
      </c>
      <c r="B321" s="8" t="str">
        <f t="shared" si="28"/>
        <v>@SIBULim</v>
      </c>
      <c r="C321" s="9" t="s">
        <v>70</v>
      </c>
      <c r="D321" s="10" t="s">
        <v>515</v>
      </c>
      <c r="E321" s="11" t="str">
        <f>HYPERLINK("https://twitter.com/SIBULim/status/1133287260961427457","1133287260961427457")</f>
        <v>1133287260961427457</v>
      </c>
      <c r="F321" s="12"/>
      <c r="G321" s="13" t="s">
        <v>516</v>
      </c>
      <c r="H321" s="13" t="s">
        <v>73</v>
      </c>
    </row>
    <row r="322" spans="1:8">
      <c r="A322" s="7">
        <v>43613.431122685186</v>
      </c>
      <c r="B322" s="8" t="str">
        <f>HYPERLINK("https://twitter.com/Romain__V","@Romain__V")</f>
        <v>@Romain__V</v>
      </c>
      <c r="C322" s="9" t="s">
        <v>17</v>
      </c>
      <c r="D322" s="10" t="s">
        <v>517</v>
      </c>
      <c r="E322" s="11" t="str">
        <f>HYPERLINK("https://twitter.com/Romain__V/status/1133286995185340416","1133286995185340416")</f>
        <v>1133286995185340416</v>
      </c>
      <c r="F322" s="12"/>
      <c r="G322" s="12"/>
      <c r="H322" s="12"/>
    </row>
    <row r="323" spans="1:8">
      <c r="A323" s="7">
        <v>43613.4300462963</v>
      </c>
      <c r="B323" s="8" t="str">
        <f>HYPERLINK("https://twitter.com/NDiayeNola","@NDiayeNola")</f>
        <v>@NDiayeNola</v>
      </c>
      <c r="C323" s="9" t="s">
        <v>21</v>
      </c>
      <c r="D323" s="10" t="s">
        <v>518</v>
      </c>
      <c r="E323" s="11" t="str">
        <f>HYPERLINK("https://twitter.com/NDiayeNola/status/1133286602866864128","1133286602866864128")</f>
        <v>1133286602866864128</v>
      </c>
      <c r="F323" s="12"/>
      <c r="G323" s="13" t="s">
        <v>519</v>
      </c>
      <c r="H323" s="13" t="s">
        <v>23</v>
      </c>
    </row>
    <row r="324" spans="1:8" ht="33.75">
      <c r="A324" s="7">
        <v>43613.43</v>
      </c>
      <c r="B324" s="8" t="str">
        <f>HYPERLINK("https://twitter.com/SIBULim","@SIBULim")</f>
        <v>@SIBULim</v>
      </c>
      <c r="C324" s="9" t="s">
        <v>70</v>
      </c>
      <c r="D324" s="10" t="s">
        <v>520</v>
      </c>
      <c r="E324" s="11" t="str">
        <f>HYPERLINK("https://twitter.com/SIBULim/status/1133286588354576384","1133286588354576384")</f>
        <v>1133286588354576384</v>
      </c>
      <c r="F324" s="12"/>
      <c r="G324" s="12"/>
      <c r="H324" s="13" t="s">
        <v>73</v>
      </c>
    </row>
    <row r="325" spans="1:8" ht="45">
      <c r="A325" s="7">
        <v>43613.429398148146</v>
      </c>
      <c r="B325" s="8" t="str">
        <f>HYPERLINK("https://twitter.com/MarieGarambois","@MarieGarambois")</f>
        <v>@MarieGarambois</v>
      </c>
      <c r="C325" s="9" t="s">
        <v>521</v>
      </c>
      <c r="D325" s="10" t="s">
        <v>522</v>
      </c>
      <c r="E325" s="11" t="str">
        <f>HYPERLINK("https://twitter.com/MarieGarambois/status/1133286368929619968","1133286368929619968")</f>
        <v>1133286368929619968</v>
      </c>
      <c r="F325" s="12"/>
      <c r="G325" s="13" t="s">
        <v>523</v>
      </c>
      <c r="H325" s="13" t="s">
        <v>524</v>
      </c>
    </row>
    <row r="326" spans="1:8" ht="33.75">
      <c r="A326" s="7">
        <v>43613.428090277783</v>
      </c>
      <c r="B326" s="8" t="str">
        <f>HYPERLINK("https://twitter.com/Agrume_i","@Agrume_i")</f>
        <v>@Agrume_i</v>
      </c>
      <c r="C326" s="9" t="s">
        <v>80</v>
      </c>
      <c r="D326" s="10" t="s">
        <v>525</v>
      </c>
      <c r="E326" s="11" t="str">
        <f>HYPERLINK("https://twitter.com/Agrume_i/status/1133285896877428736","1133285896877428736")</f>
        <v>1133285896877428736</v>
      </c>
      <c r="F326" s="12"/>
      <c r="G326" s="12"/>
      <c r="H326" s="12"/>
    </row>
    <row r="327" spans="1:8" ht="33.75">
      <c r="A327" s="7">
        <v>43613.427708333329</v>
      </c>
      <c r="B327" s="8" t="str">
        <f>HYPERLINK("https://twitter.com/NDiayeNola","@NDiayeNola")</f>
        <v>@NDiayeNola</v>
      </c>
      <c r="C327" s="9" t="s">
        <v>21</v>
      </c>
      <c r="D327" s="10" t="s">
        <v>526</v>
      </c>
      <c r="E327" s="11" t="str">
        <f>HYPERLINK("https://twitter.com/NDiayeNola/status/1133285756733202432","1133285756733202432")</f>
        <v>1133285756733202432</v>
      </c>
      <c r="F327" s="12"/>
      <c r="G327" s="12"/>
      <c r="H327" s="13" t="s">
        <v>23</v>
      </c>
    </row>
    <row r="328" spans="1:8" ht="22.5">
      <c r="A328" s="7">
        <v>43613.42591435185</v>
      </c>
      <c r="B328" s="8" t="str">
        <f>HYPERLINK("https://twitter.com/Agrume_i","@Agrume_i")</f>
        <v>@Agrume_i</v>
      </c>
      <c r="C328" s="9" t="s">
        <v>80</v>
      </c>
      <c r="D328" s="10" t="s">
        <v>527</v>
      </c>
      <c r="E328" s="11" t="str">
        <f>HYPERLINK("https://twitter.com/Agrume_i/status/1133285106641248257","1133285106641248257")</f>
        <v>1133285106641248257</v>
      </c>
      <c r="F328" s="12"/>
      <c r="G328" s="12"/>
      <c r="H328" s="12"/>
    </row>
    <row r="329" spans="1:8" ht="45">
      <c r="A329" s="7">
        <v>43613.425416666665</v>
      </c>
      <c r="B329" s="8" t="str">
        <f>HYPERLINK("https://twitter.com/NDiayeNola","@NDiayeNola")</f>
        <v>@NDiayeNola</v>
      </c>
      <c r="C329" s="9" t="s">
        <v>21</v>
      </c>
      <c r="D329" s="10" t="s">
        <v>528</v>
      </c>
      <c r="E329" s="11" t="str">
        <f>HYPERLINK("https://twitter.com/NDiayeNola/status/1133284924469972993","1133284924469972993")</f>
        <v>1133284924469972993</v>
      </c>
      <c r="F329" s="12"/>
      <c r="G329" s="12"/>
      <c r="H329" s="13" t="s">
        <v>23</v>
      </c>
    </row>
    <row r="330" spans="1:8" ht="33.75">
      <c r="A330" s="7">
        <v>43613.425312499996</v>
      </c>
      <c r="B330" s="8" t="str">
        <f>HYPERLINK("https://twitter.com/Romain__V","@Romain__V")</f>
        <v>@Romain__V</v>
      </c>
      <c r="C330" s="9" t="s">
        <v>17</v>
      </c>
      <c r="D330" s="10" t="s">
        <v>529</v>
      </c>
      <c r="E330" s="11" t="str">
        <f>HYPERLINK("https://twitter.com/Romain__V/status/1133284888566730752","1133284888566730752")</f>
        <v>1133284888566730752</v>
      </c>
      <c r="F330" s="12"/>
      <c r="G330" s="12"/>
      <c r="H330" s="12"/>
    </row>
    <row r="331" spans="1:8" ht="33.75">
      <c r="A331" s="7">
        <v>43613.424537037034</v>
      </c>
      <c r="B331" s="8" t="str">
        <f>HYPERLINK("https://twitter.com/SIBULim","@SIBULim")</f>
        <v>@SIBULim</v>
      </c>
      <c r="C331" s="9" t="s">
        <v>70</v>
      </c>
      <c r="D331" s="10" t="s">
        <v>530</v>
      </c>
      <c r="E331" s="11" t="str">
        <f>HYPERLINK("https://twitter.com/SIBULim/status/1133284607888117760","1133284607888117760")</f>
        <v>1133284607888117760</v>
      </c>
      <c r="F331" s="12"/>
      <c r="G331" s="12"/>
      <c r="H331" s="13" t="s">
        <v>73</v>
      </c>
    </row>
    <row r="332" spans="1:8">
      <c r="A332" s="7">
        <v>43613.424212962964</v>
      </c>
      <c r="B332" s="8" t="str">
        <f>HYPERLINK("https://twitter.com/iladpo","@iladpo")</f>
        <v>@iladpo</v>
      </c>
      <c r="C332" s="9" t="s">
        <v>28</v>
      </c>
      <c r="D332" s="10" t="s">
        <v>531</v>
      </c>
      <c r="E332" s="11" t="str">
        <f>HYPERLINK("https://twitter.com/iladpo/status/1133284489172520960","1133284489172520960")</f>
        <v>1133284489172520960</v>
      </c>
      <c r="F332" s="13" t="s">
        <v>532</v>
      </c>
      <c r="G332" s="12"/>
      <c r="H332" s="12"/>
    </row>
    <row r="333" spans="1:8" ht="22.5">
      <c r="A333" s="7">
        <v>43613.424074074079</v>
      </c>
      <c r="B333" s="8" t="str">
        <f>HYPERLINK("https://twitter.com/NaCl2","@NaCl2")</f>
        <v>@NaCl2</v>
      </c>
      <c r="C333" s="9" t="s">
        <v>273</v>
      </c>
      <c r="D333" s="10" t="s">
        <v>533</v>
      </c>
      <c r="E333" s="11" t="str">
        <f>HYPERLINK("https://twitter.com/NaCl2/status/1133284438119518208","1133284438119518208")</f>
        <v>1133284438119518208</v>
      </c>
      <c r="F333" s="12"/>
      <c r="G333" s="13" t="s">
        <v>534</v>
      </c>
      <c r="H333" s="12"/>
    </row>
    <row r="334" spans="1:8" ht="56.25">
      <c r="A334" s="7">
        <v>43613.423726851848</v>
      </c>
      <c r="B334" s="8" t="str">
        <f>HYPERLINK("https://twitter.com/Agrume_i","@Agrume_i")</f>
        <v>@Agrume_i</v>
      </c>
      <c r="C334" s="9" t="s">
        <v>80</v>
      </c>
      <c r="D334" s="10" t="s">
        <v>535</v>
      </c>
      <c r="E334" s="11" t="str">
        <f>HYPERLINK("https://twitter.com/Agrume_i/status/1133284315926806528","1133284315926806528")</f>
        <v>1133284315926806528</v>
      </c>
      <c r="F334" s="13" t="s">
        <v>536</v>
      </c>
      <c r="G334" s="12"/>
      <c r="H334" s="12"/>
    </row>
    <row r="335" spans="1:8" ht="56.25">
      <c r="A335" s="7">
        <v>43613.421782407408</v>
      </c>
      <c r="B335" s="8" t="str">
        <f>HYPERLINK("https://twitter.com/NDiayeNola","@NDiayeNola")</f>
        <v>@NDiayeNola</v>
      </c>
      <c r="C335" s="9" t="s">
        <v>21</v>
      </c>
      <c r="D335" s="10" t="s">
        <v>537</v>
      </c>
      <c r="E335" s="11" t="str">
        <f>HYPERLINK("https://twitter.com/NDiayeNola/status/1133283609270530049","1133283609270530049")</f>
        <v>1133283609270530049</v>
      </c>
      <c r="F335" s="12"/>
      <c r="G335" s="12"/>
      <c r="H335" s="13" t="s">
        <v>23</v>
      </c>
    </row>
    <row r="336" spans="1:8" ht="33.75">
      <c r="A336" s="7">
        <v>43613.421597222223</v>
      </c>
      <c r="B336" s="8" t="str">
        <f>HYPERLINK("https://twitter.com/Agrume_i","@Agrume_i")</f>
        <v>@Agrume_i</v>
      </c>
      <c r="C336" s="9" t="s">
        <v>80</v>
      </c>
      <c r="D336" s="10" t="s">
        <v>538</v>
      </c>
      <c r="E336" s="11" t="str">
        <f>HYPERLINK("https://twitter.com/Agrume_i/status/1133283540685266944","1133283540685266944")</f>
        <v>1133283540685266944</v>
      </c>
      <c r="F336" s="13" t="s">
        <v>539</v>
      </c>
      <c r="G336" s="12"/>
      <c r="H336" s="12"/>
    </row>
    <row r="337" spans="1:8" ht="56.25">
      <c r="A337" s="7">
        <v>43613.421527777777</v>
      </c>
      <c r="B337" s="8" t="str">
        <f>HYPERLINK("https://twitter.com/SIBULim","@SIBULim")</f>
        <v>@SIBULim</v>
      </c>
      <c r="C337" s="9" t="s">
        <v>70</v>
      </c>
      <c r="D337" s="10" t="s">
        <v>540</v>
      </c>
      <c r="E337" s="11" t="str">
        <f>HYPERLINK("https://twitter.com/SIBULim/status/1133283518631563264","1133283518631563264")</f>
        <v>1133283518631563264</v>
      </c>
      <c r="F337" s="12"/>
      <c r="G337" s="12"/>
      <c r="H337" s="13" t="s">
        <v>73</v>
      </c>
    </row>
    <row r="338" spans="1:8" ht="33.75">
      <c r="A338" s="7">
        <v>43613.419895833329</v>
      </c>
      <c r="B338" s="8" t="str">
        <f>HYPERLINK("https://twitter.com/COLLEX_IR","@COLLEX_IR")</f>
        <v>@COLLEX_IR</v>
      </c>
      <c r="C338" s="9" t="s">
        <v>61</v>
      </c>
      <c r="D338" s="10" t="s">
        <v>541</v>
      </c>
      <c r="E338" s="11" t="str">
        <f>HYPERLINK("https://twitter.com/COLLEX_IR/status/1133282926903332864","1133282926903332864")</f>
        <v>1133282926903332864</v>
      </c>
      <c r="F338" s="12"/>
      <c r="G338" s="12"/>
      <c r="H338" s="13" t="s">
        <v>63</v>
      </c>
    </row>
    <row r="339" spans="1:8" ht="56.25">
      <c r="A339" s="7">
        <v>43613.41987268519</v>
      </c>
      <c r="B339" s="8" t="str">
        <f>HYPERLINK("https://twitter.com/NDiayeNola","@NDiayeNola")</f>
        <v>@NDiayeNola</v>
      </c>
      <c r="C339" s="9" t="s">
        <v>21</v>
      </c>
      <c r="D339" s="10" t="s">
        <v>542</v>
      </c>
      <c r="E339" s="11" t="str">
        <f>HYPERLINK("https://twitter.com/NDiayeNola/status/1133282917147381760","1133282917147381760")</f>
        <v>1133282917147381760</v>
      </c>
      <c r="F339" s="12"/>
      <c r="G339" s="12"/>
      <c r="H339" s="13" t="s">
        <v>23</v>
      </c>
    </row>
    <row r="340" spans="1:8" ht="33.75">
      <c r="A340" s="7">
        <v>43613.419641203705</v>
      </c>
      <c r="B340" s="8" t="str">
        <f>HYPERLINK("https://twitter.com/Agrume_i","@Agrume_i")</f>
        <v>@Agrume_i</v>
      </c>
      <c r="C340" s="9" t="s">
        <v>80</v>
      </c>
      <c r="D340" s="10" t="s">
        <v>543</v>
      </c>
      <c r="E340" s="11" t="str">
        <f>HYPERLINK("https://twitter.com/Agrume_i/status/1133282834536456193","1133282834536456193")</f>
        <v>1133282834536456193</v>
      </c>
      <c r="F340" s="12"/>
      <c r="G340" s="12"/>
      <c r="H340" s="12"/>
    </row>
    <row r="341" spans="1:8" ht="22.5">
      <c r="A341" s="7">
        <v>43613.419305555552</v>
      </c>
      <c r="B341" s="8" t="str">
        <f>HYPERLINK("https://twitter.com/Romain__V","@Romain__V")</f>
        <v>@Romain__V</v>
      </c>
      <c r="C341" s="9" t="s">
        <v>17</v>
      </c>
      <c r="D341" s="10" t="s">
        <v>544</v>
      </c>
      <c r="E341" s="11" t="str">
        <f>HYPERLINK("https://twitter.com/Romain__V/status/1133282711056080896","1133282711056080896")</f>
        <v>1133282711056080896</v>
      </c>
      <c r="F341" s="12"/>
      <c r="G341" s="12"/>
      <c r="H341" s="12"/>
    </row>
    <row r="342" spans="1:8" ht="56.25">
      <c r="A342" s="7">
        <v>43613.418483796297</v>
      </c>
      <c r="B342" s="8" t="str">
        <f>HYPERLINK("https://twitter.com/NDiayeNola","@NDiayeNola")</f>
        <v>@NDiayeNola</v>
      </c>
      <c r="C342" s="9" t="s">
        <v>21</v>
      </c>
      <c r="D342" s="10" t="s">
        <v>545</v>
      </c>
      <c r="E342" s="11" t="str">
        <f>HYPERLINK("https://twitter.com/NDiayeNola/status/1133282412044197888","1133282412044197888")</f>
        <v>1133282412044197888</v>
      </c>
      <c r="F342" s="12"/>
      <c r="G342" s="12"/>
      <c r="H342" s="13" t="s">
        <v>23</v>
      </c>
    </row>
    <row r="343" spans="1:8" ht="33.75">
      <c r="A343" s="7">
        <v>43613.418287037042</v>
      </c>
      <c r="B343" s="8" t="str">
        <f>HYPERLINK("https://twitter.com/Agrume_i","@Agrume_i")</f>
        <v>@Agrume_i</v>
      </c>
      <c r="C343" s="9" t="s">
        <v>80</v>
      </c>
      <c r="D343" s="10" t="s">
        <v>546</v>
      </c>
      <c r="E343" s="11" t="str">
        <f>HYPERLINK("https://twitter.com/Agrume_i/status/1133282342829723649","1133282342829723649")</f>
        <v>1133282342829723649</v>
      </c>
      <c r="F343" s="12"/>
      <c r="G343" s="12"/>
      <c r="H343" s="12"/>
    </row>
    <row r="344" spans="1:8" ht="33.75">
      <c r="A344" s="7">
        <v>43613.418043981481</v>
      </c>
      <c r="B344" s="8" t="str">
        <f>HYPERLINK("https://twitter.com/Mangerlapatate","@Mangerlapatate")</f>
        <v>@Mangerlapatate</v>
      </c>
      <c r="C344" s="9" t="s">
        <v>547</v>
      </c>
      <c r="D344" s="10" t="s">
        <v>548</v>
      </c>
      <c r="E344" s="11" t="str">
        <f>HYPERLINK("https://twitter.com/Mangerlapatate/status/1133282256112500737","1133282256112500737")</f>
        <v>1133282256112500737</v>
      </c>
      <c r="F344" s="13" t="s">
        <v>549</v>
      </c>
      <c r="G344" s="13" t="s">
        <v>550</v>
      </c>
      <c r="H344" s="12"/>
    </row>
    <row r="345" spans="1:8" ht="33.75">
      <c r="A345" s="7">
        <v>43613.417465277773</v>
      </c>
      <c r="B345" s="8" t="str">
        <f>HYPERLINK("https://twitter.com/NDiayeNola","@NDiayeNola")</f>
        <v>@NDiayeNola</v>
      </c>
      <c r="C345" s="9" t="s">
        <v>21</v>
      </c>
      <c r="D345" s="10" t="s">
        <v>551</v>
      </c>
      <c r="E345" s="11" t="str">
        <f>HYPERLINK("https://twitter.com/NDiayeNola/status/1133282046082781184","1133282046082781184")</f>
        <v>1133282046082781184</v>
      </c>
      <c r="F345" s="12"/>
      <c r="G345" s="12"/>
      <c r="H345" s="13" t="s">
        <v>23</v>
      </c>
    </row>
    <row r="346" spans="1:8" ht="45">
      <c r="A346" s="7">
        <v>43613.416666666672</v>
      </c>
      <c r="B346" s="8" t="str">
        <f>HYPERLINK("https://twitter.com/Romain__V","@Romain__V")</f>
        <v>@Romain__V</v>
      </c>
      <c r="C346" s="9" t="s">
        <v>17</v>
      </c>
      <c r="D346" s="10" t="s">
        <v>552</v>
      </c>
      <c r="E346" s="11" t="str">
        <f>HYPERLINK("https://twitter.com/Romain__V/status/1133281755748810752","1133281755748810752")</f>
        <v>1133281755748810752</v>
      </c>
      <c r="F346" s="12"/>
      <c r="G346" s="12"/>
      <c r="H346" s="12"/>
    </row>
    <row r="347" spans="1:8" ht="22.5">
      <c r="A347" s="7">
        <v>43613.416400462964</v>
      </c>
      <c r="B347" s="8" t="str">
        <f>HYPERLINK("https://twitter.com/SIBULim","@SIBULim")</f>
        <v>@SIBULim</v>
      </c>
      <c r="C347" s="9" t="s">
        <v>70</v>
      </c>
      <c r="D347" s="10" t="s">
        <v>553</v>
      </c>
      <c r="E347" s="11" t="str">
        <f>HYPERLINK("https://twitter.com/SIBULim/status/1133281658659115009","1133281658659115009")</f>
        <v>1133281658659115009</v>
      </c>
      <c r="F347" s="12"/>
      <c r="G347" s="13" t="s">
        <v>554</v>
      </c>
      <c r="H347" s="13" t="s">
        <v>73</v>
      </c>
    </row>
    <row r="348" spans="1:8" ht="56.25">
      <c r="A348" s="7">
        <v>43613.416180555556</v>
      </c>
      <c r="B348" s="8" t="str">
        <f>HYPERLINK("https://twitter.com/Agrume_i","@Agrume_i")</f>
        <v>@Agrume_i</v>
      </c>
      <c r="C348" s="9" t="s">
        <v>80</v>
      </c>
      <c r="D348" s="10" t="s">
        <v>555</v>
      </c>
      <c r="E348" s="11" t="str">
        <f>HYPERLINK("https://twitter.com/Agrume_i/status/1133281580619882496","1133281580619882496")</f>
        <v>1133281580619882496</v>
      </c>
      <c r="F348" s="12"/>
      <c r="G348" s="12"/>
      <c r="H348" s="12"/>
    </row>
    <row r="349" spans="1:8" ht="22.5">
      <c r="A349" s="7">
        <v>43613.416122685187</v>
      </c>
      <c r="B349" s="8" t="str">
        <f>HYPERLINK("https://twitter.com/27point7","@27point7")</f>
        <v>@27point7</v>
      </c>
      <c r="C349" s="9" t="s">
        <v>13</v>
      </c>
      <c r="D349" s="10" t="s">
        <v>556</v>
      </c>
      <c r="E349" s="11" t="str">
        <f>HYPERLINK("https://twitter.com/27point7/status/1133281558025199616","1133281558025199616")</f>
        <v>1133281558025199616</v>
      </c>
      <c r="F349" s="12"/>
      <c r="G349" s="13" t="s">
        <v>557</v>
      </c>
      <c r="H349" s="12"/>
    </row>
    <row r="350" spans="1:8" ht="56.25">
      <c r="A350" s="7">
        <v>43613.416018518517</v>
      </c>
      <c r="B350" s="8" t="str">
        <f>HYPERLINK("https://twitter.com/COLLEX_IR","@COLLEX_IR")</f>
        <v>@COLLEX_IR</v>
      </c>
      <c r="C350" s="9" t="s">
        <v>61</v>
      </c>
      <c r="D350" s="10" t="s">
        <v>558</v>
      </c>
      <c r="E350" s="11" t="str">
        <f>HYPERLINK("https://twitter.com/COLLEX_IR/status/1133281521908031490","1133281521908031490")</f>
        <v>1133281521908031490</v>
      </c>
      <c r="F350" s="12"/>
      <c r="G350" s="12"/>
      <c r="H350" s="13" t="s">
        <v>63</v>
      </c>
    </row>
    <row r="351" spans="1:8" ht="33.75">
      <c r="A351" s="7">
        <v>43613.414571759262</v>
      </c>
      <c r="B351" s="8" t="str">
        <f>HYPERLINK("https://twitter.com/Romain__V","@Romain__V")</f>
        <v>@Romain__V</v>
      </c>
      <c r="C351" s="9" t="s">
        <v>17</v>
      </c>
      <c r="D351" s="10" t="s">
        <v>559</v>
      </c>
      <c r="E351" s="11" t="str">
        <f>HYPERLINK("https://twitter.com/Romain__V/status/1133280994507788288","1133280994507788288")</f>
        <v>1133280994507788288</v>
      </c>
      <c r="F351" s="12"/>
      <c r="G351" s="12"/>
      <c r="H351" s="12"/>
    </row>
    <row r="352" spans="1:8" ht="33.75">
      <c r="A352" s="7">
        <v>43613.414537037039</v>
      </c>
      <c r="B352" s="8" t="str">
        <f>HYPERLINK("https://twitter.com/Agrume_i","@Agrume_i")</f>
        <v>@Agrume_i</v>
      </c>
      <c r="C352" s="9" t="s">
        <v>80</v>
      </c>
      <c r="D352" s="10" t="s">
        <v>560</v>
      </c>
      <c r="E352" s="11" t="str">
        <f>HYPERLINK("https://twitter.com/Agrume_i/status/1133280984777056256","1133280984777056256")</f>
        <v>1133280984777056256</v>
      </c>
      <c r="F352" s="12"/>
      <c r="G352" s="12"/>
      <c r="H352" s="12"/>
    </row>
    <row r="353" spans="1:8" ht="45">
      <c r="A353" s="7">
        <v>43613.413784722223</v>
      </c>
      <c r="B353" s="8" t="str">
        <f>HYPERLINK("https://twitter.com/NDiayeNola","@NDiayeNola")</f>
        <v>@NDiayeNola</v>
      </c>
      <c r="C353" s="9" t="s">
        <v>21</v>
      </c>
      <c r="D353" s="10" t="s">
        <v>561</v>
      </c>
      <c r="E353" s="11" t="str">
        <f>HYPERLINK("https://twitter.com/NDiayeNola/status/1133280712780656640","1133280712780656640")</f>
        <v>1133280712780656640</v>
      </c>
      <c r="F353" s="12"/>
      <c r="G353" s="12"/>
      <c r="H353" s="13" t="s">
        <v>23</v>
      </c>
    </row>
    <row r="354" spans="1:8" ht="22.5">
      <c r="A354" s="7">
        <v>43613.413356481484</v>
      </c>
      <c r="B354" s="8" t="str">
        <f>HYPERLINK("https://twitter.com/Agrume_i","@Agrume_i")</f>
        <v>@Agrume_i</v>
      </c>
      <c r="C354" s="9" t="s">
        <v>80</v>
      </c>
      <c r="D354" s="10" t="s">
        <v>562</v>
      </c>
      <c r="E354" s="11" t="str">
        <f>HYPERLINK("https://twitter.com/Agrume_i/status/1133280554617593856","1133280554617593856")</f>
        <v>1133280554617593856</v>
      </c>
      <c r="F354" s="13" t="s">
        <v>563</v>
      </c>
      <c r="G354" s="12"/>
      <c r="H354" s="12"/>
    </row>
    <row r="355" spans="1:8">
      <c r="A355" s="7">
        <v>43613.412256944444</v>
      </c>
      <c r="B355" s="8" t="str">
        <f>HYPERLINK("https://twitter.com/iladpo","@iladpo")</f>
        <v>@iladpo</v>
      </c>
      <c r="C355" s="9" t="s">
        <v>28</v>
      </c>
      <c r="D355" s="10" t="s">
        <v>564</v>
      </c>
      <c r="E355" s="11" t="str">
        <f>HYPERLINK("https://twitter.com/iladpo/status/1133280155378573312","1133280155378573312")</f>
        <v>1133280155378573312</v>
      </c>
      <c r="F355" s="12"/>
      <c r="G355" s="13" t="s">
        <v>565</v>
      </c>
      <c r="H355" s="12"/>
    </row>
    <row r="356" spans="1:8" ht="33.75">
      <c r="A356" s="7">
        <v>43613.412037037036</v>
      </c>
      <c r="B356" s="8" t="str">
        <f>HYPERLINK("https://twitter.com/ExLibrisIvor","@ExLibrisIvor")</f>
        <v>@ExLibrisIvor</v>
      </c>
      <c r="C356" s="9" t="s">
        <v>566</v>
      </c>
      <c r="D356" s="10" t="s">
        <v>567</v>
      </c>
      <c r="E356" s="11" t="str">
        <f>HYPERLINK("https://twitter.com/ExLibrisIvor/status/1133280078190829570","1133280078190829570")</f>
        <v>1133280078190829570</v>
      </c>
      <c r="F356" s="13" t="s">
        <v>568</v>
      </c>
      <c r="G356" s="13" t="s">
        <v>569</v>
      </c>
      <c r="H356" s="13" t="s">
        <v>570</v>
      </c>
    </row>
    <row r="357" spans="1:8" ht="56.25">
      <c r="A357" s="7">
        <v>43613.411817129629</v>
      </c>
      <c r="B357" s="8" t="str">
        <f t="shared" ref="B357:B359" si="29">HYPERLINK("https://twitter.com/Agrume_i","@Agrume_i")</f>
        <v>@Agrume_i</v>
      </c>
      <c r="C357" s="9" t="s">
        <v>80</v>
      </c>
      <c r="D357" s="10" t="s">
        <v>571</v>
      </c>
      <c r="E357" s="11" t="str">
        <f>HYPERLINK("https://twitter.com/Agrume_i/status/1133279998893277184","1133279998893277184")</f>
        <v>1133279998893277184</v>
      </c>
      <c r="F357" s="12"/>
      <c r="G357" s="12"/>
      <c r="H357" s="12"/>
    </row>
    <row r="358" spans="1:8" ht="33.75">
      <c r="A358" s="7">
        <v>43613.41024305555</v>
      </c>
      <c r="B358" s="8" t="str">
        <f t="shared" si="29"/>
        <v>@Agrume_i</v>
      </c>
      <c r="C358" s="9" t="s">
        <v>80</v>
      </c>
      <c r="D358" s="10" t="s">
        <v>572</v>
      </c>
      <c r="E358" s="11" t="str">
        <f>HYPERLINK("https://twitter.com/Agrume_i/status/1133279426345668609","1133279426345668609")</f>
        <v>1133279426345668609</v>
      </c>
      <c r="F358" s="12"/>
      <c r="G358" s="12"/>
      <c r="H358" s="12"/>
    </row>
    <row r="359" spans="1:8" ht="45">
      <c r="A359" s="7">
        <v>43613.409398148149</v>
      </c>
      <c r="B359" s="8" t="str">
        <f t="shared" si="29"/>
        <v>@Agrume_i</v>
      </c>
      <c r="C359" s="9" t="s">
        <v>80</v>
      </c>
      <c r="D359" s="10" t="s">
        <v>573</v>
      </c>
      <c r="E359" s="11" t="str">
        <f>HYPERLINK("https://twitter.com/Agrume_i/status/1133279121805631488","1133279121805631488")</f>
        <v>1133279121805631488</v>
      </c>
      <c r="F359" s="12"/>
      <c r="G359" s="12"/>
      <c r="H359" s="12"/>
    </row>
    <row r="360" spans="1:8" ht="33.75">
      <c r="A360" s="7">
        <v>43613.409039351856</v>
      </c>
      <c r="B360" s="8" t="str">
        <f>HYPERLINK("https://twitter.com/SIBULim","@SIBULim")</f>
        <v>@SIBULim</v>
      </c>
      <c r="C360" s="9" t="s">
        <v>70</v>
      </c>
      <c r="D360" s="10" t="s">
        <v>574</v>
      </c>
      <c r="E360" s="11" t="str">
        <f>HYPERLINK("https://twitter.com/SIBULim/status/1133278990741979136","1133278990741979136")</f>
        <v>1133278990741979136</v>
      </c>
      <c r="F360" s="12"/>
      <c r="G360" s="13" t="s">
        <v>575</v>
      </c>
      <c r="H360" s="13" t="s">
        <v>73</v>
      </c>
    </row>
    <row r="361" spans="1:8" ht="33.75">
      <c r="A361" s="7">
        <v>43613.408275462964</v>
      </c>
      <c r="B361" s="8" t="str">
        <f>HYPERLINK("https://twitter.com/NDiayeNola","@NDiayeNola")</f>
        <v>@NDiayeNola</v>
      </c>
      <c r="C361" s="9" t="s">
        <v>21</v>
      </c>
      <c r="D361" s="10" t="s">
        <v>576</v>
      </c>
      <c r="E361" s="11" t="str">
        <f>HYPERLINK("https://twitter.com/NDiayeNola/status/1133278715667001344","1133278715667001344")</f>
        <v>1133278715667001344</v>
      </c>
      <c r="F361" s="12"/>
      <c r="G361" s="13" t="s">
        <v>577</v>
      </c>
      <c r="H361" s="13" t="s">
        <v>23</v>
      </c>
    </row>
    <row r="362" spans="1:8" ht="33.75">
      <c r="A362" s="7">
        <v>43613.408217592594</v>
      </c>
      <c r="B362" s="8" t="str">
        <f>HYPERLINK("https://twitter.com/Agrume_i","@Agrume_i")</f>
        <v>@Agrume_i</v>
      </c>
      <c r="C362" s="9" t="s">
        <v>80</v>
      </c>
      <c r="D362" s="10" t="s">
        <v>578</v>
      </c>
      <c r="E362" s="11" t="str">
        <f>HYPERLINK("https://twitter.com/Agrume_i/status/1133278693843972097","1133278693843972097")</f>
        <v>1133278693843972097</v>
      </c>
      <c r="F362" s="12"/>
      <c r="G362" s="12"/>
      <c r="H362" s="12"/>
    </row>
    <row r="363" spans="1:8" ht="45">
      <c r="A363" s="7">
        <v>43613.407164351855</v>
      </c>
      <c r="B363" s="8" t="str">
        <f>HYPERLINK("https://twitter.com/NDiayeNola","@NDiayeNola")</f>
        <v>@NDiayeNola</v>
      </c>
      <c r="C363" s="9" t="s">
        <v>21</v>
      </c>
      <c r="D363" s="10" t="s">
        <v>579</v>
      </c>
      <c r="E363" s="11" t="str">
        <f>HYPERLINK("https://twitter.com/NDiayeNola/status/1133278313315819520","1133278313315819520")</f>
        <v>1133278313315819520</v>
      </c>
      <c r="F363" s="12"/>
      <c r="G363" s="13" t="s">
        <v>580</v>
      </c>
      <c r="H363" s="13" t="s">
        <v>23</v>
      </c>
    </row>
    <row r="364" spans="1:8" ht="33.75">
      <c r="A364" s="7">
        <v>43613.405902777777</v>
      </c>
      <c r="B364" s="8" t="str">
        <f>HYPERLINK("https://twitter.com/Agrume_i","@Agrume_i")</f>
        <v>@Agrume_i</v>
      </c>
      <c r="C364" s="9" t="s">
        <v>80</v>
      </c>
      <c r="D364" s="10" t="s">
        <v>581</v>
      </c>
      <c r="E364" s="11" t="str">
        <f>HYPERLINK("https://twitter.com/Agrume_i/status/1133277856371552256","1133277856371552256")</f>
        <v>1133277856371552256</v>
      </c>
      <c r="F364" s="12"/>
      <c r="G364" s="12"/>
      <c r="H364" s="12"/>
    </row>
    <row r="365" spans="1:8">
      <c r="A365" s="7">
        <v>43613.405462962968</v>
      </c>
      <c r="B365" s="8" t="str">
        <f>HYPERLINK("https://twitter.com/ouvrirlascience","@ouvrirlascience")</f>
        <v>@ouvrirlascience</v>
      </c>
      <c r="C365" s="9" t="s">
        <v>582</v>
      </c>
      <c r="D365" s="10" t="s">
        <v>583</v>
      </c>
      <c r="E365" s="11" t="str">
        <f>HYPERLINK("https://twitter.com/ouvrirlascience/status/1133277696186814471","1133277696186814471")</f>
        <v>1133277696186814471</v>
      </c>
      <c r="F365" s="13" t="s">
        <v>584</v>
      </c>
      <c r="G365" s="12"/>
      <c r="H365" s="13" t="s">
        <v>585</v>
      </c>
    </row>
    <row r="366" spans="1:8" ht="22.5">
      <c r="A366" s="7">
        <v>43613.405347222222</v>
      </c>
      <c r="B366" s="8" t="str">
        <f>HYPERLINK("https://twitter.com/Brepols","@Brepols")</f>
        <v>@Brepols</v>
      </c>
      <c r="C366" s="9" t="s">
        <v>586</v>
      </c>
      <c r="D366" s="10" t="s">
        <v>587</v>
      </c>
      <c r="E366" s="11" t="str">
        <f>HYPERLINK("https://twitter.com/Brepols/status/1133277655401418752","1133277655401418752")</f>
        <v>1133277655401418752</v>
      </c>
      <c r="F366" s="13" t="s">
        <v>588</v>
      </c>
      <c r="G366" s="13" t="s">
        <v>589</v>
      </c>
      <c r="H366" s="13" t="s">
        <v>590</v>
      </c>
    </row>
    <row r="367" spans="1:8" ht="22.5">
      <c r="A367" s="7">
        <v>43613.405312499999</v>
      </c>
      <c r="B367" s="8" t="str">
        <f>HYPERLINK("https://twitter.com/NDiayeNola","@NDiayeNola")</f>
        <v>@NDiayeNola</v>
      </c>
      <c r="C367" s="9" t="s">
        <v>21</v>
      </c>
      <c r="D367" s="10" t="s">
        <v>591</v>
      </c>
      <c r="E367" s="11" t="str">
        <f>HYPERLINK("https://twitter.com/NDiayeNola/status/1133277642755584000","1133277642755584000")</f>
        <v>1133277642755584000</v>
      </c>
      <c r="F367" s="12"/>
      <c r="G367" s="13" t="s">
        <v>550</v>
      </c>
      <c r="H367" s="13" t="s">
        <v>23</v>
      </c>
    </row>
    <row r="368" spans="1:8" ht="22.5">
      <c r="A368" s="7">
        <v>43613.40489583333</v>
      </c>
      <c r="B368" s="8" t="str">
        <f>HYPERLINK("https://twitter.com/bbober","@bbober")</f>
        <v>@bbober</v>
      </c>
      <c r="C368" s="9" t="s">
        <v>260</v>
      </c>
      <c r="D368" s="10" t="s">
        <v>592</v>
      </c>
      <c r="E368" s="11" t="str">
        <f>HYPERLINK("https://twitter.com/bbober/status/1133277490221338625","1133277490221338625")</f>
        <v>1133277490221338625</v>
      </c>
      <c r="F368" s="12"/>
      <c r="G368" s="12"/>
      <c r="H368" s="13" t="s">
        <v>263</v>
      </c>
    </row>
    <row r="369" spans="1:8">
      <c r="A369" s="7">
        <v>43613.395243055551</v>
      </c>
      <c r="B369" s="8" t="str">
        <f>HYPERLINK("https://twitter.com/louxfaure","@louxfaure")</f>
        <v>@louxfaure</v>
      </c>
      <c r="C369" s="9" t="s">
        <v>324</v>
      </c>
      <c r="D369" s="10" t="s">
        <v>593</v>
      </c>
      <c r="E369" s="11" t="str">
        <f>HYPERLINK("https://twitter.com/louxfaure/status/1133273993614680064","1133273993614680064")</f>
        <v>1133273993614680064</v>
      </c>
      <c r="F369" s="12"/>
      <c r="G369" s="13" t="s">
        <v>594</v>
      </c>
      <c r="H369" s="12"/>
    </row>
    <row r="370" spans="1:8" ht="33.75">
      <c r="A370" s="7">
        <v>43613.375868055555</v>
      </c>
      <c r="B370" s="8" t="str">
        <f>HYPERLINK("https://twitter.com/ExLibrisEurope","@ExLibrisEurope")</f>
        <v>@ExLibrisEurope</v>
      </c>
      <c r="C370" s="9" t="s">
        <v>595</v>
      </c>
      <c r="D370" s="10" t="s">
        <v>567</v>
      </c>
      <c r="E370" s="11" t="str">
        <f>HYPERLINK("https://twitter.com/ExLibrisEurope/status/1133266971590578176","1133266971590578176")</f>
        <v>1133266971590578176</v>
      </c>
      <c r="F370" s="13" t="s">
        <v>568</v>
      </c>
      <c r="G370" s="13" t="s">
        <v>569</v>
      </c>
      <c r="H370" s="13" t="s">
        <v>596</v>
      </c>
    </row>
    <row r="371" spans="1:8" ht="22.5">
      <c r="A371" s="7">
        <v>43613.365775462968</v>
      </c>
      <c r="B371" s="8" t="str">
        <f t="shared" ref="B371:B372" si="30">HYPERLINK("https://twitter.com/com_abes","@com_abes")</f>
        <v>@com_abes</v>
      </c>
      <c r="C371" s="9" t="s">
        <v>9</v>
      </c>
      <c r="D371" s="10" t="s">
        <v>597</v>
      </c>
      <c r="E371" s="11" t="str">
        <f>HYPERLINK("https://twitter.com/com_abes/status/1133263312773419008","1133263312773419008")</f>
        <v>1133263312773419008</v>
      </c>
      <c r="F371" s="13" t="s">
        <v>598</v>
      </c>
      <c r="G371" s="12"/>
      <c r="H371" s="13" t="s">
        <v>12</v>
      </c>
    </row>
    <row r="372" spans="1:8">
      <c r="A372" s="7">
        <v>43613.358425925922</v>
      </c>
      <c r="B372" s="8" t="str">
        <f t="shared" si="30"/>
        <v>@com_abes</v>
      </c>
      <c r="C372" s="9" t="s">
        <v>9</v>
      </c>
      <c r="D372" s="10" t="s">
        <v>599</v>
      </c>
      <c r="E372" s="11" t="str">
        <f>HYPERLINK("https://twitter.com/com_abes/status/1133260647565877249","1133260647565877249")</f>
        <v>1133260647565877249</v>
      </c>
      <c r="F372" s="12"/>
      <c r="G372" s="13" t="s">
        <v>600</v>
      </c>
      <c r="H372" s="13" t="s">
        <v>12</v>
      </c>
    </row>
    <row r="373" spans="1:8" ht="56.25">
      <c r="A373" s="7">
        <v>43613.354525462964</v>
      </c>
      <c r="B373" s="8" t="str">
        <f>HYPERLINK("https://twitter.com/BUBMontaigne","@BUBMontaigne")</f>
        <v>@BUBMontaigne</v>
      </c>
      <c r="C373" s="9" t="s">
        <v>601</v>
      </c>
      <c r="D373" s="10" t="s">
        <v>602</v>
      </c>
      <c r="E373" s="11" t="str">
        <f>HYPERLINK("https://twitter.com/BUBMontaigne/status/1133259234865483776","1133259234865483776")</f>
        <v>1133259234865483776</v>
      </c>
      <c r="F373" s="12" t="s">
        <v>603</v>
      </c>
      <c r="G373" s="13" t="s">
        <v>604</v>
      </c>
      <c r="H373" s="13" t="s">
        <v>605</v>
      </c>
    </row>
    <row r="374" spans="1:8">
      <c r="A374" s="7">
        <v>43613.251400462963</v>
      </c>
      <c r="B374" s="8" t="str">
        <f>HYPERLINK("https://twitter.com/la_strn","@la_strn")</f>
        <v>@la_strn</v>
      </c>
      <c r="C374" s="9" t="s">
        <v>606</v>
      </c>
      <c r="D374" s="10" t="s">
        <v>607</v>
      </c>
      <c r="E374" s="11" t="str">
        <f>HYPERLINK("https://twitter.com/la_strn/status/1133221866200600576","1133221866200600576")</f>
        <v>1133221866200600576</v>
      </c>
      <c r="F374" s="13" t="s">
        <v>608</v>
      </c>
      <c r="G374" s="12"/>
      <c r="H374" s="13" t="s">
        <v>609</v>
      </c>
    </row>
    <row r="375" spans="1:8">
      <c r="A375" s="7">
        <v>43612.858425925922</v>
      </c>
      <c r="B375" s="8" t="str">
        <f t="shared" ref="B375:B376" si="31">HYPERLINK("https://twitter.com/Romain__V","@Romain__V")</f>
        <v>@Romain__V</v>
      </c>
      <c r="C375" s="9" t="s">
        <v>17</v>
      </c>
      <c r="D375" s="10" t="s">
        <v>610</v>
      </c>
      <c r="E375" s="11" t="str">
        <f>HYPERLINK("https://twitter.com/Romain__V/status/1133079457038786565","1133079457038786565")</f>
        <v>1133079457038786565</v>
      </c>
      <c r="F375" s="12"/>
      <c r="G375" s="13" t="s">
        <v>611</v>
      </c>
      <c r="H375" s="12"/>
    </row>
    <row r="376" spans="1:8">
      <c r="A376" s="7">
        <v>43612.828333333338</v>
      </c>
      <c r="B376" s="8" t="str">
        <f t="shared" si="31"/>
        <v>@Romain__V</v>
      </c>
      <c r="C376" s="9" t="s">
        <v>17</v>
      </c>
      <c r="D376" s="10" t="s">
        <v>612</v>
      </c>
      <c r="E376" s="11" t="str">
        <f>HYPERLINK("https://twitter.com/Romain__V/status/1133068551005364225","1133068551005364225")</f>
        <v>1133068551005364225</v>
      </c>
      <c r="F376" s="12"/>
      <c r="G376" s="13" t="s">
        <v>613</v>
      </c>
      <c r="H376" s="12"/>
    </row>
    <row r="377" spans="1:8" ht="33.75">
      <c r="A377" s="7">
        <v>43612.711238425924</v>
      </c>
      <c r="B377" s="8" t="str">
        <f>HYPERLINK("https://twitter.com/ISTEX_Platform","@ISTEX_Platform")</f>
        <v>@ISTEX_Platform</v>
      </c>
      <c r="C377" s="9" t="s">
        <v>614</v>
      </c>
      <c r="D377" s="10" t="s">
        <v>615</v>
      </c>
      <c r="E377" s="11" t="str">
        <f>HYPERLINK("https://twitter.com/ISTEX_Platform/status/1133026117017841664","1133026117017841664")</f>
        <v>1133026117017841664</v>
      </c>
      <c r="F377" s="13" t="s">
        <v>616</v>
      </c>
      <c r="G377" s="12"/>
      <c r="H377" s="13" t="s">
        <v>617</v>
      </c>
    </row>
    <row r="378" spans="1:8" ht="22.5">
      <c r="A378" s="7">
        <v>43612.710590277777</v>
      </c>
      <c r="B378" s="8" t="str">
        <f>HYPERLINK("https://twitter.com/ExLibrisIvor","@ExLibrisIvor")</f>
        <v>@ExLibrisIvor</v>
      </c>
      <c r="C378" s="9" t="s">
        <v>566</v>
      </c>
      <c r="D378" s="10" t="s">
        <v>618</v>
      </c>
      <c r="E378" s="11" t="str">
        <f>HYPERLINK("https://twitter.com/ExLibrisIvor/status/1133025883642630144","1133025883642630144")</f>
        <v>1133025883642630144</v>
      </c>
      <c r="F378" s="13" t="s">
        <v>568</v>
      </c>
      <c r="G378" s="13" t="s">
        <v>619</v>
      </c>
      <c r="H378" s="13" t="s">
        <v>570</v>
      </c>
    </row>
    <row r="379" spans="1:8" ht="22.5">
      <c r="A379" s="7">
        <v>43612.710219907407</v>
      </c>
      <c r="B379" s="8" t="str">
        <f>HYPERLINK("https://twitter.com/ExLibrisEurope","@ExLibrisEurope")</f>
        <v>@ExLibrisEurope</v>
      </c>
      <c r="C379" s="9" t="s">
        <v>595</v>
      </c>
      <c r="D379" s="10" t="s">
        <v>618</v>
      </c>
      <c r="E379" s="11" t="str">
        <f>HYPERLINK("https://twitter.com/ExLibrisEurope/status/1133025745599696901","1133025745599696901")</f>
        <v>1133025745599696901</v>
      </c>
      <c r="F379" s="13" t="s">
        <v>568</v>
      </c>
      <c r="G379" s="13" t="s">
        <v>619</v>
      </c>
      <c r="H379" s="13" t="s">
        <v>596</v>
      </c>
    </row>
    <row r="380" spans="1:8" ht="45">
      <c r="A380" s="7">
        <v>43612.547662037032</v>
      </c>
      <c r="B380" s="8" t="str">
        <f t="shared" ref="B380:B381" si="32">HYPERLINK("https://twitter.com/COLLEX_IR","@COLLEX_IR")</f>
        <v>@COLLEX_IR</v>
      </c>
      <c r="C380" s="9" t="s">
        <v>61</v>
      </c>
      <c r="D380" s="10" t="s">
        <v>620</v>
      </c>
      <c r="E380" s="11" t="str">
        <f>HYPERLINK("https://twitter.com/COLLEX_IR/status/1132966837078102017","1132966837078102017")</f>
        <v>1132966837078102017</v>
      </c>
      <c r="F380" s="12" t="s">
        <v>621</v>
      </c>
      <c r="G380" s="12"/>
      <c r="H380" s="13" t="s">
        <v>63</v>
      </c>
    </row>
    <row r="381" spans="1:8" ht="56.25">
      <c r="A381" s="7">
        <v>43612.546539351853</v>
      </c>
      <c r="B381" s="8" t="str">
        <f t="shared" si="32"/>
        <v>@COLLEX_IR</v>
      </c>
      <c r="C381" s="9" t="s">
        <v>61</v>
      </c>
      <c r="D381" s="10" t="s">
        <v>622</v>
      </c>
      <c r="E381" s="11" t="str">
        <f>HYPERLINK("https://twitter.com/COLLEX_IR/status/1132966432445276160","1132966432445276160")</f>
        <v>1132966432445276160</v>
      </c>
      <c r="F381" s="12" t="s">
        <v>623</v>
      </c>
      <c r="G381" s="13" t="s">
        <v>624</v>
      </c>
      <c r="H381" s="13" t="s">
        <v>63</v>
      </c>
    </row>
    <row r="382" spans="1:8" ht="67.5">
      <c r="A382" s="7">
        <v>43612.533576388887</v>
      </c>
      <c r="B382" s="8" t="str">
        <f>HYPERLINK("https://twitter.com/BIBuvsq","@BIBuvsq")</f>
        <v>@BIBuvsq</v>
      </c>
      <c r="C382" s="9" t="s">
        <v>625</v>
      </c>
      <c r="D382" s="10" t="s">
        <v>626</v>
      </c>
      <c r="E382" s="11" t="str">
        <f>HYPERLINK("https://twitter.com/BIBuvsq/status/1132961732597563392","1132961732597563392")</f>
        <v>1132961732597563392</v>
      </c>
      <c r="F382" s="12" t="s">
        <v>627</v>
      </c>
      <c r="G382" s="12"/>
      <c r="H382" s="13" t="s">
        <v>628</v>
      </c>
    </row>
    <row r="383" spans="1:8" ht="45">
      <c r="A383" s="7">
        <v>43612.51835648148</v>
      </c>
      <c r="B383" s="8" t="str">
        <f>HYPERLINK("https://twitter.com/DocCrenau","@DocCrenau")</f>
        <v>@DocCrenau</v>
      </c>
      <c r="C383" s="9" t="s">
        <v>629</v>
      </c>
      <c r="D383" s="10" t="s">
        <v>630</v>
      </c>
      <c r="E383" s="11" t="str">
        <f>HYPERLINK("https://twitter.com/DocCrenau/status/1132956220380372992","1132956220380372992")</f>
        <v>1132956220380372992</v>
      </c>
      <c r="F383" s="12" t="s">
        <v>631</v>
      </c>
      <c r="G383" s="13" t="s">
        <v>632</v>
      </c>
      <c r="H383" s="13" t="s">
        <v>633</v>
      </c>
    </row>
    <row r="384" spans="1:8" ht="22.5">
      <c r="A384" s="7">
        <v>43612.500416666662</v>
      </c>
      <c r="B384" s="8" t="str">
        <f>HYPERLINK("https://twitter.com/INIST_CNRS","@INIST_CNRS")</f>
        <v>@INIST_CNRS</v>
      </c>
      <c r="C384" s="9" t="s">
        <v>113</v>
      </c>
      <c r="D384" s="10" t="s">
        <v>634</v>
      </c>
      <c r="E384" s="11" t="str">
        <f>HYPERLINK("https://twitter.com/INIST_CNRS/status/1132949715950219266","1132949715950219266")</f>
        <v>1132949715950219266</v>
      </c>
      <c r="F384" s="13" t="s">
        <v>616</v>
      </c>
      <c r="G384" s="13" t="s">
        <v>624</v>
      </c>
      <c r="H384" s="13" t="s">
        <v>117</v>
      </c>
    </row>
    <row r="385" spans="1:8" ht="56.25">
      <c r="A385" s="7">
        <v>43612.474236111113</v>
      </c>
      <c r="B385" s="8" t="str">
        <f>HYPERLINK("https://twitter.com/BibCnrs","@BibCnrs")</f>
        <v>@BibCnrs</v>
      </c>
      <c r="C385" s="9" t="s">
        <v>250</v>
      </c>
      <c r="D385" s="10" t="s">
        <v>635</v>
      </c>
      <c r="E385" s="11" t="str">
        <f>HYPERLINK("https://twitter.com/BibCnrs/status/1132940232079433728","1132940232079433728")</f>
        <v>1132940232079433728</v>
      </c>
      <c r="F385" s="13" t="s">
        <v>636</v>
      </c>
      <c r="G385" s="12"/>
      <c r="H385" s="13" t="s">
        <v>253</v>
      </c>
    </row>
    <row r="386" spans="1:8" ht="45">
      <c r="A386" s="7">
        <v>43612.44703703704</v>
      </c>
      <c r="B386" s="8" t="str">
        <f>HYPERLINK("https://twitter.com/iladpo","@iladpo")</f>
        <v>@iladpo</v>
      </c>
      <c r="C386" s="9" t="s">
        <v>28</v>
      </c>
      <c r="D386" s="10" t="s">
        <v>637</v>
      </c>
      <c r="E386" s="11" t="str">
        <f>HYPERLINK("https://twitter.com/iladpo/status/1132930373481111552","1132930373481111552")</f>
        <v>1132930373481111552</v>
      </c>
      <c r="F386" s="12" t="s">
        <v>638</v>
      </c>
      <c r="G386" s="13" t="s">
        <v>639</v>
      </c>
      <c r="H386" s="12"/>
    </row>
    <row r="387" spans="1:8" ht="22.5">
      <c r="A387" s="7">
        <v>43612.412175925929</v>
      </c>
      <c r="B387" s="8" t="str">
        <f>HYPERLINK("https://twitter.com/ExLibrisIvor","@ExLibrisIvor")</f>
        <v>@ExLibrisIvor</v>
      </c>
      <c r="C387" s="9" t="s">
        <v>566</v>
      </c>
      <c r="D387" s="10" t="s">
        <v>640</v>
      </c>
      <c r="E387" s="11" t="str">
        <f>HYPERLINK("https://twitter.com/ExLibrisIvor/status/1132917738723315712","1132917738723315712")</f>
        <v>1132917738723315712</v>
      </c>
      <c r="F387" s="13" t="s">
        <v>568</v>
      </c>
      <c r="G387" s="13" t="s">
        <v>641</v>
      </c>
      <c r="H387" s="13" t="s">
        <v>570</v>
      </c>
    </row>
    <row r="388" spans="1:8" ht="22.5">
      <c r="A388" s="7">
        <v>43612.334016203706</v>
      </c>
      <c r="B388" s="8" t="str">
        <f>HYPERLINK("https://twitter.com/ExLibrisEurope","@ExLibrisEurope")</f>
        <v>@ExLibrisEurope</v>
      </c>
      <c r="C388" s="9" t="s">
        <v>595</v>
      </c>
      <c r="D388" s="10" t="s">
        <v>640</v>
      </c>
      <c r="E388" s="11" t="str">
        <f>HYPERLINK("https://twitter.com/ExLibrisEurope/status/1132889417679548416","1132889417679548416")</f>
        <v>1132889417679548416</v>
      </c>
      <c r="F388" s="13" t="s">
        <v>568</v>
      </c>
      <c r="G388" s="13" t="s">
        <v>641</v>
      </c>
      <c r="H388" s="13" t="s">
        <v>596</v>
      </c>
    </row>
    <row r="389" spans="1:8" ht="33.75">
      <c r="A389" s="7">
        <v>43609.708344907413</v>
      </c>
      <c r="B389" s="8" t="str">
        <f t="shared" ref="B389:B394" si="33">HYPERLINK("https://twitter.com/com_abes","@com_abes")</f>
        <v>@com_abes</v>
      </c>
      <c r="C389" s="9" t="s">
        <v>9</v>
      </c>
      <c r="D389" s="10" t="s">
        <v>642</v>
      </c>
      <c r="E389" s="11" t="str">
        <f>HYPERLINK("https://twitter.com/com_abes/status/1131937905373409280","1131937905373409280")</f>
        <v>1131937905373409280</v>
      </c>
      <c r="F389" s="13" t="s">
        <v>643</v>
      </c>
      <c r="G389" s="13" t="s">
        <v>644</v>
      </c>
      <c r="H389" s="13" t="s">
        <v>12</v>
      </c>
    </row>
    <row r="390" spans="1:8" ht="45">
      <c r="A390" s="7">
        <v>43609.541678240741</v>
      </c>
      <c r="B390" s="8" t="str">
        <f t="shared" si="33"/>
        <v>@com_abes</v>
      </c>
      <c r="C390" s="9" t="s">
        <v>9</v>
      </c>
      <c r="D390" s="10" t="s">
        <v>645</v>
      </c>
      <c r="E390" s="11" t="str">
        <f>HYPERLINK("https://twitter.com/com_abes/status/1131877506452033536","1131877506452033536")</f>
        <v>1131877506452033536</v>
      </c>
      <c r="F390" s="12" t="s">
        <v>646</v>
      </c>
      <c r="G390" s="13" t="s">
        <v>647</v>
      </c>
      <c r="H390" s="13" t="s">
        <v>12</v>
      </c>
    </row>
    <row r="391" spans="1:8" ht="78.75">
      <c r="A391" s="7">
        <v>43609.489583333328</v>
      </c>
      <c r="B391" s="8" t="str">
        <f t="shared" si="33"/>
        <v>@com_abes</v>
      </c>
      <c r="C391" s="9" t="s">
        <v>9</v>
      </c>
      <c r="D391" s="10" t="s">
        <v>648</v>
      </c>
      <c r="E391" s="11" t="str">
        <f>HYPERLINK("https://twitter.com/com_abes/status/1131858627080273920","1131858627080273920")</f>
        <v>1131858627080273920</v>
      </c>
      <c r="F391" s="12"/>
      <c r="G391" s="13" t="s">
        <v>649</v>
      </c>
      <c r="H391" s="13" t="s">
        <v>12</v>
      </c>
    </row>
    <row r="392" spans="1:8" ht="33.75">
      <c r="A392" s="7">
        <v>43609.375</v>
      </c>
      <c r="B392" s="8" t="str">
        <f t="shared" si="33"/>
        <v>@com_abes</v>
      </c>
      <c r="C392" s="9" t="s">
        <v>9</v>
      </c>
      <c r="D392" s="10" t="s">
        <v>650</v>
      </c>
      <c r="E392" s="11" t="str">
        <f>HYPERLINK("https://twitter.com/com_abes/status/1131817105970606080","1131817105970606080")</f>
        <v>1131817105970606080</v>
      </c>
      <c r="F392" s="13" t="s">
        <v>643</v>
      </c>
      <c r="G392" s="13" t="s">
        <v>651</v>
      </c>
      <c r="H392" s="13" t="s">
        <v>12</v>
      </c>
    </row>
    <row r="393" spans="1:8" ht="45">
      <c r="A393" s="7">
        <v>43608.708344907413</v>
      </c>
      <c r="B393" s="8" t="str">
        <f t="shared" si="33"/>
        <v>@com_abes</v>
      </c>
      <c r="C393" s="9" t="s">
        <v>9</v>
      </c>
      <c r="D393" s="10" t="s">
        <v>652</v>
      </c>
      <c r="E393" s="11" t="str">
        <f>HYPERLINK("https://twitter.com/com_abes/status/1131575514961833984","1131575514961833984")</f>
        <v>1131575514961833984</v>
      </c>
      <c r="F393" s="13" t="s">
        <v>643</v>
      </c>
      <c r="G393" s="13" t="s">
        <v>653</v>
      </c>
      <c r="H393" s="13" t="s">
        <v>12</v>
      </c>
    </row>
    <row r="394" spans="1:8" ht="45">
      <c r="A394" s="7">
        <v>43608.541666666672</v>
      </c>
      <c r="B394" s="8" t="str">
        <f t="shared" si="33"/>
        <v>@com_abes</v>
      </c>
      <c r="C394" s="9" t="s">
        <v>9</v>
      </c>
      <c r="D394" s="10" t="s">
        <v>654</v>
      </c>
      <c r="E394" s="11" t="str">
        <f>HYPERLINK("https://twitter.com/com_abes/status/1131515114740473857","1131515114740473857")</f>
        <v>1131515114740473857</v>
      </c>
      <c r="F394" s="13" t="s">
        <v>643</v>
      </c>
      <c r="G394" s="13" t="s">
        <v>655</v>
      </c>
      <c r="H394" s="13" t="s">
        <v>12</v>
      </c>
    </row>
    <row r="395" spans="1:8" ht="33.75">
      <c r="A395" s="7">
        <v>43608.451863425929</v>
      </c>
      <c r="B395" s="8" t="str">
        <f>HYPERLINK("https://twitter.com/iladpo","@iladpo")</f>
        <v>@iladpo</v>
      </c>
      <c r="C395" s="9" t="s">
        <v>28</v>
      </c>
      <c r="D395" s="10" t="s">
        <v>656</v>
      </c>
      <c r="E395" s="11" t="str">
        <f>HYPERLINK("https://twitter.com/iladpo/status/1131482571613921280","1131482571613921280")</f>
        <v>1131482571613921280</v>
      </c>
      <c r="F395" s="12" t="s">
        <v>657</v>
      </c>
      <c r="G395" s="12"/>
      <c r="H395" s="12"/>
    </row>
    <row r="396" spans="1:8" ht="33.75">
      <c r="A396" s="7">
        <v>43608.375</v>
      </c>
      <c r="B396" s="8" t="str">
        <f>HYPERLINK("https://twitter.com/com_abes","@com_abes")</f>
        <v>@com_abes</v>
      </c>
      <c r="C396" s="9" t="s">
        <v>9</v>
      </c>
      <c r="D396" s="10" t="s">
        <v>658</v>
      </c>
      <c r="E396" s="11" t="str">
        <f>HYPERLINK("https://twitter.com/com_abes/status/1131454715554877442","1131454715554877442")</f>
        <v>1131454715554877442</v>
      </c>
      <c r="F396" s="13" t="s">
        <v>643</v>
      </c>
      <c r="G396" s="13" t="s">
        <v>659</v>
      </c>
      <c r="H396" s="13" t="s">
        <v>12</v>
      </c>
    </row>
    <row r="397" spans="1:8" ht="67.5">
      <c r="A397" s="7">
        <v>43607.72619212963</v>
      </c>
      <c r="B397" s="8" t="str">
        <f>HYPERLINK("https://twitter.com/INIST_CNRS","@INIST_CNRS")</f>
        <v>@INIST_CNRS</v>
      </c>
      <c r="C397" s="9" t="s">
        <v>113</v>
      </c>
      <c r="D397" s="10" t="s">
        <v>660</v>
      </c>
      <c r="E397" s="11" t="str">
        <f>HYPERLINK("https://twitter.com/INIST_CNRS/status/1131219596248326144","1131219596248326144")</f>
        <v>1131219596248326144</v>
      </c>
      <c r="F397" s="12" t="s">
        <v>661</v>
      </c>
      <c r="G397" s="13" t="s">
        <v>662</v>
      </c>
      <c r="H397" s="13" t="s">
        <v>117</v>
      </c>
    </row>
    <row r="398" spans="1:8" ht="33.75">
      <c r="A398" s="7">
        <v>43607.708344907413</v>
      </c>
      <c r="B398" s="8" t="str">
        <f t="shared" ref="B398:B399" si="34">HYPERLINK("https://twitter.com/com_abes","@com_abes")</f>
        <v>@com_abes</v>
      </c>
      <c r="C398" s="9" t="s">
        <v>9</v>
      </c>
      <c r="D398" s="10" t="s">
        <v>663</v>
      </c>
      <c r="E398" s="11" t="str">
        <f>HYPERLINK("https://twitter.com/com_abes/status/1131213129658933253","1131213129658933253")</f>
        <v>1131213129658933253</v>
      </c>
      <c r="F398" s="13" t="s">
        <v>643</v>
      </c>
      <c r="G398" s="13" t="s">
        <v>662</v>
      </c>
      <c r="H398" s="13" t="s">
        <v>12</v>
      </c>
    </row>
    <row r="399" spans="1:8" ht="45">
      <c r="A399" s="7">
        <v>43607.541666666672</v>
      </c>
      <c r="B399" s="8" t="str">
        <f t="shared" si="34"/>
        <v>@com_abes</v>
      </c>
      <c r="C399" s="9" t="s">
        <v>9</v>
      </c>
      <c r="D399" s="10" t="s">
        <v>664</v>
      </c>
      <c r="E399" s="11" t="str">
        <f>HYPERLINK("https://twitter.com/com_abes/status/1131152725771730944","1131152725771730944")</f>
        <v>1131152725771730944</v>
      </c>
      <c r="F399" s="13" t="s">
        <v>643</v>
      </c>
      <c r="G399" s="13" t="s">
        <v>665</v>
      </c>
      <c r="H399" s="13" t="s">
        <v>12</v>
      </c>
    </row>
    <row r="400" spans="1:8" ht="45">
      <c r="A400" s="7">
        <v>43607.47520833333</v>
      </c>
      <c r="B400" s="8" t="str">
        <f>HYPERLINK("https://twitter.com/BibMazarine","@BibMazarine")</f>
        <v>@BibMazarine</v>
      </c>
      <c r="C400" s="9" t="s">
        <v>666</v>
      </c>
      <c r="D400" s="10" t="s">
        <v>667</v>
      </c>
      <c r="E400" s="11" t="str">
        <f>HYPERLINK("https://twitter.com/BibMazarine/status/1131128640912199680","1131128640912199680")</f>
        <v>1131128640912199680</v>
      </c>
      <c r="F400" s="12" t="s">
        <v>668</v>
      </c>
      <c r="G400" s="13" t="s">
        <v>669</v>
      </c>
      <c r="H400" s="13" t="s">
        <v>670</v>
      </c>
    </row>
    <row r="401" spans="1:8" ht="67.5">
      <c r="A401" s="7">
        <v>43607.389247685191</v>
      </c>
      <c r="B401" s="8" t="str">
        <f>HYPERLINK("https://twitter.com/INIST_CNRS","@INIST_CNRS")</f>
        <v>@INIST_CNRS</v>
      </c>
      <c r="C401" s="9" t="s">
        <v>113</v>
      </c>
      <c r="D401" s="10" t="s">
        <v>671</v>
      </c>
      <c r="E401" s="11" t="str">
        <f>HYPERLINK("https://twitter.com/INIST_CNRS/status/1131097490739142659","1131097490739142659")</f>
        <v>1131097490739142659</v>
      </c>
      <c r="F401" s="12" t="s">
        <v>672</v>
      </c>
      <c r="G401" s="13" t="s">
        <v>673</v>
      </c>
      <c r="H401" s="13" t="s">
        <v>117</v>
      </c>
    </row>
    <row r="402" spans="1:8" ht="45">
      <c r="A402" s="7">
        <v>43607.375</v>
      </c>
      <c r="B402" s="8" t="str">
        <f>HYPERLINK("https://twitter.com/com_abes","@com_abes")</f>
        <v>@com_abes</v>
      </c>
      <c r="C402" s="9" t="s">
        <v>9</v>
      </c>
      <c r="D402" s="10" t="s">
        <v>674</v>
      </c>
      <c r="E402" s="11" t="str">
        <f>HYPERLINK("https://twitter.com/com_abes/status/1131092329962430466","1131092329962430466")</f>
        <v>1131092329962430466</v>
      </c>
      <c r="F402" s="13" t="s">
        <v>643</v>
      </c>
      <c r="G402" s="13" t="s">
        <v>673</v>
      </c>
      <c r="H402" s="13" t="s">
        <v>12</v>
      </c>
    </row>
    <row r="403" spans="1:8" ht="33.75">
      <c r="A403" s="7">
        <v>43606.856840277775</v>
      </c>
      <c r="B403" s="8" t="str">
        <f>HYPERLINK("https://twitter.com/lpl_210","@lpl_210")</f>
        <v>@lpl_210</v>
      </c>
      <c r="C403" s="9" t="s">
        <v>675</v>
      </c>
      <c r="D403" s="10" t="s">
        <v>676</v>
      </c>
      <c r="E403" s="11" t="str">
        <f>HYPERLINK("https://twitter.com/lpl_210/status/1130904552063029254","1130904552063029254")</f>
        <v>1130904552063029254</v>
      </c>
      <c r="F403" s="12" t="s">
        <v>677</v>
      </c>
      <c r="G403" s="13" t="s">
        <v>678</v>
      </c>
      <c r="H403" s="12"/>
    </row>
    <row r="404" spans="1:8" ht="56.25">
      <c r="A404" s="7">
        <v>43606.708344907413</v>
      </c>
      <c r="B404" s="8" t="str">
        <f>HYPERLINK("https://twitter.com/com_abes","@com_abes")</f>
        <v>@com_abes</v>
      </c>
      <c r="C404" s="9" t="s">
        <v>9</v>
      </c>
      <c r="D404" s="10" t="s">
        <v>679</v>
      </c>
      <c r="E404" s="11" t="str">
        <f>HYPERLINK("https://twitter.com/com_abes/status/1130850740401057792","1130850740401057792")</f>
        <v>1130850740401057792</v>
      </c>
      <c r="F404" s="13" t="s">
        <v>643</v>
      </c>
      <c r="G404" s="13" t="s">
        <v>680</v>
      </c>
      <c r="H404" s="13" t="s">
        <v>12</v>
      </c>
    </row>
    <row r="405" spans="1:8" ht="33.75">
      <c r="A405" s="7">
        <v>43606.669490740736</v>
      </c>
      <c r="B405" s="8" t="str">
        <f>HYPERLINK("https://twitter.com/ACCUCOMS","@ACCUCOMS")</f>
        <v>@ACCUCOMS</v>
      </c>
      <c r="C405" s="9" t="s">
        <v>681</v>
      </c>
      <c r="D405" s="10" t="s">
        <v>682</v>
      </c>
      <c r="E405" s="11" t="str">
        <f>HYPERLINK("https://twitter.com/ACCUCOMS/status/1130836658935476230","1130836658935476230")</f>
        <v>1130836658935476230</v>
      </c>
      <c r="F405" s="13" t="s">
        <v>683</v>
      </c>
      <c r="G405" s="13" t="s">
        <v>684</v>
      </c>
      <c r="H405" s="13" t="s">
        <v>685</v>
      </c>
    </row>
    <row r="406" spans="1:8" ht="33.75">
      <c r="A406" s="7">
        <v>43606.541678240741</v>
      </c>
      <c r="B406" s="8" t="str">
        <f>HYPERLINK("https://twitter.com/com_abes","@com_abes")</f>
        <v>@com_abes</v>
      </c>
      <c r="C406" s="9" t="s">
        <v>9</v>
      </c>
      <c r="D406" s="10" t="s">
        <v>686</v>
      </c>
      <c r="E406" s="11" t="str">
        <f>HYPERLINK("https://twitter.com/com_abes/status/1130790342091915264","1130790342091915264")</f>
        <v>1130790342091915264</v>
      </c>
      <c r="F406" s="13" t="s">
        <v>643</v>
      </c>
      <c r="G406" s="13" t="s">
        <v>687</v>
      </c>
      <c r="H406" s="13" t="s">
        <v>12</v>
      </c>
    </row>
    <row r="407" spans="1:8" ht="45">
      <c r="A407" s="7">
        <v>43606.492569444439</v>
      </c>
      <c r="B407" s="8" t="str">
        <f>HYPERLINK("https://twitter.com/F1000","@F1000")</f>
        <v>@F1000</v>
      </c>
      <c r="C407" s="9" t="s">
        <v>308</v>
      </c>
      <c r="D407" s="10" t="s">
        <v>688</v>
      </c>
      <c r="E407" s="11" t="str">
        <f>HYPERLINK("https://twitter.com/F1000/status/1130772545614036992","1130772545614036992")</f>
        <v>1130772545614036992</v>
      </c>
      <c r="F407" s="12"/>
      <c r="G407" s="13" t="s">
        <v>689</v>
      </c>
      <c r="H407" s="13" t="s">
        <v>312</v>
      </c>
    </row>
    <row r="408" spans="1:8" ht="45">
      <c r="A408" s="7">
        <v>43606.375</v>
      </c>
      <c r="B408" s="8" t="str">
        <f t="shared" ref="B408:B421" si="35">HYPERLINK("https://twitter.com/com_abes","@com_abes")</f>
        <v>@com_abes</v>
      </c>
      <c r="C408" s="9" t="s">
        <v>9</v>
      </c>
      <c r="D408" s="10" t="s">
        <v>690</v>
      </c>
      <c r="E408" s="11" t="str">
        <f>HYPERLINK("https://twitter.com/com_abes/status/1130729941387972609","1130729941387972609")</f>
        <v>1130729941387972609</v>
      </c>
      <c r="F408" s="13" t="s">
        <v>643</v>
      </c>
      <c r="G408" s="13" t="s">
        <v>691</v>
      </c>
      <c r="H408" s="13" t="s">
        <v>12</v>
      </c>
    </row>
    <row r="409" spans="1:8" ht="45">
      <c r="A409" s="7">
        <v>43605.708333333328</v>
      </c>
      <c r="B409" s="8" t="str">
        <f t="shared" si="35"/>
        <v>@com_abes</v>
      </c>
      <c r="C409" s="9" t="s">
        <v>9</v>
      </c>
      <c r="D409" s="10" t="s">
        <v>692</v>
      </c>
      <c r="E409" s="11" t="str">
        <f>HYPERLINK("https://twitter.com/com_abes/status/1130488348609585154","1130488348609585154")</f>
        <v>1130488348609585154</v>
      </c>
      <c r="F409" s="13" t="s">
        <v>643</v>
      </c>
      <c r="G409" s="13" t="s">
        <v>693</v>
      </c>
      <c r="H409" s="13" t="s">
        <v>12</v>
      </c>
    </row>
    <row r="410" spans="1:8" ht="33.75">
      <c r="A410" s="7">
        <v>43605.496527777781</v>
      </c>
      <c r="B410" s="8" t="str">
        <f t="shared" si="35"/>
        <v>@com_abes</v>
      </c>
      <c r="C410" s="9" t="s">
        <v>9</v>
      </c>
      <c r="D410" s="10" t="s">
        <v>694</v>
      </c>
      <c r="E410" s="11" t="str">
        <f>HYPERLINK("https://twitter.com/com_abes/status/1130411592024174592","1130411592024174592")</f>
        <v>1130411592024174592</v>
      </c>
      <c r="F410" s="13" t="s">
        <v>643</v>
      </c>
      <c r="G410" s="13" t="s">
        <v>695</v>
      </c>
      <c r="H410" s="13" t="s">
        <v>12</v>
      </c>
    </row>
    <row r="411" spans="1:8" ht="45">
      <c r="A411" s="7">
        <v>43605.375</v>
      </c>
      <c r="B411" s="8" t="str">
        <f t="shared" si="35"/>
        <v>@com_abes</v>
      </c>
      <c r="C411" s="9" t="s">
        <v>9</v>
      </c>
      <c r="D411" s="10" t="s">
        <v>696</v>
      </c>
      <c r="E411" s="11" t="str">
        <f>HYPERLINK("https://twitter.com/com_abes/status/1130367551794343940","1130367551794343940")</f>
        <v>1130367551794343940</v>
      </c>
      <c r="F411" s="13" t="s">
        <v>643</v>
      </c>
      <c r="G411" s="13" t="s">
        <v>697</v>
      </c>
      <c r="H411" s="13" t="s">
        <v>12</v>
      </c>
    </row>
    <row r="412" spans="1:8" ht="45">
      <c r="A412" s="7">
        <v>43602.708344907413</v>
      </c>
      <c r="B412" s="8" t="str">
        <f t="shared" si="35"/>
        <v>@com_abes</v>
      </c>
      <c r="C412" s="9" t="s">
        <v>9</v>
      </c>
      <c r="D412" s="10" t="s">
        <v>698</v>
      </c>
      <c r="E412" s="11" t="str">
        <f>HYPERLINK("https://twitter.com/com_abes/status/1129401188313706496","1129401188313706496")</f>
        <v>1129401188313706496</v>
      </c>
      <c r="F412" s="13" t="s">
        <v>643</v>
      </c>
      <c r="G412" s="13" t="s">
        <v>699</v>
      </c>
      <c r="H412" s="13" t="s">
        <v>12</v>
      </c>
    </row>
    <row r="413" spans="1:8" ht="45">
      <c r="A413" s="7">
        <v>43602.447916666672</v>
      </c>
      <c r="B413" s="8" t="str">
        <f t="shared" si="35"/>
        <v>@com_abes</v>
      </c>
      <c r="C413" s="9" t="s">
        <v>9</v>
      </c>
      <c r="D413" s="10" t="s">
        <v>700</v>
      </c>
      <c r="E413" s="11" t="str">
        <f>HYPERLINK("https://twitter.com/com_abes/status/1129306812644286464","1129306812644286464")</f>
        <v>1129306812644286464</v>
      </c>
      <c r="F413" s="13" t="s">
        <v>643</v>
      </c>
      <c r="G413" s="13" t="s">
        <v>701</v>
      </c>
      <c r="H413" s="13" t="s">
        <v>12</v>
      </c>
    </row>
    <row r="414" spans="1:8" ht="33.75">
      <c r="A414" s="7">
        <v>43601.708344907413</v>
      </c>
      <c r="B414" s="8" t="str">
        <f t="shared" si="35"/>
        <v>@com_abes</v>
      </c>
      <c r="C414" s="9" t="s">
        <v>9</v>
      </c>
      <c r="D414" s="10" t="s">
        <v>702</v>
      </c>
      <c r="E414" s="11" t="str">
        <f>HYPERLINK("https://twitter.com/com_abes/status/1129038801072996354","1129038801072996354")</f>
        <v>1129038801072996354</v>
      </c>
      <c r="F414" s="13" t="s">
        <v>643</v>
      </c>
      <c r="G414" s="13" t="s">
        <v>703</v>
      </c>
      <c r="H414" s="13" t="s">
        <v>12</v>
      </c>
    </row>
    <row r="415" spans="1:8" ht="45">
      <c r="A415" s="7">
        <v>43601.447916666672</v>
      </c>
      <c r="B415" s="8" t="str">
        <f t="shared" si="35"/>
        <v>@com_abes</v>
      </c>
      <c r="C415" s="9" t="s">
        <v>9</v>
      </c>
      <c r="D415" s="10" t="s">
        <v>704</v>
      </c>
      <c r="E415" s="11" t="str">
        <f>HYPERLINK("https://twitter.com/com_abes/status/1128944424728387584","1128944424728387584")</f>
        <v>1128944424728387584</v>
      </c>
      <c r="F415" s="13" t="s">
        <v>643</v>
      </c>
      <c r="G415" s="13" t="s">
        <v>705</v>
      </c>
      <c r="H415" s="13" t="s">
        <v>12</v>
      </c>
    </row>
    <row r="416" spans="1:8">
      <c r="A416" s="7">
        <v>43601.400937500002</v>
      </c>
      <c r="B416" s="8" t="str">
        <f t="shared" si="35"/>
        <v>@com_abes</v>
      </c>
      <c r="C416" s="9" t="s">
        <v>9</v>
      </c>
      <c r="D416" s="10" t="s">
        <v>706</v>
      </c>
      <c r="E416" s="11" t="str">
        <f>HYPERLINK("https://twitter.com/com_abes/status/1128927399759028225","1128927399759028225")</f>
        <v>1128927399759028225</v>
      </c>
      <c r="F416" s="12"/>
      <c r="G416" s="13" t="s">
        <v>707</v>
      </c>
      <c r="H416" s="13" t="s">
        <v>12</v>
      </c>
    </row>
    <row r="417" spans="1:8" ht="33.75">
      <c r="A417" s="7">
        <v>43600.708344907413</v>
      </c>
      <c r="B417" s="8" t="str">
        <f t="shared" si="35"/>
        <v>@com_abes</v>
      </c>
      <c r="C417" s="9" t="s">
        <v>9</v>
      </c>
      <c r="D417" s="10" t="s">
        <v>708</v>
      </c>
      <c r="E417" s="11" t="str">
        <f>HYPERLINK("https://twitter.com/com_abes/status/1128676413593141248","1128676413593141248")</f>
        <v>1128676413593141248</v>
      </c>
      <c r="F417" s="13" t="s">
        <v>643</v>
      </c>
      <c r="G417" s="13" t="s">
        <v>709</v>
      </c>
      <c r="H417" s="13" t="s">
        <v>12</v>
      </c>
    </row>
    <row r="418" spans="1:8" ht="33.75">
      <c r="A418" s="7">
        <v>43600.447916666672</v>
      </c>
      <c r="B418" s="8" t="str">
        <f t="shared" si="35"/>
        <v>@com_abes</v>
      </c>
      <c r="C418" s="9" t="s">
        <v>9</v>
      </c>
      <c r="D418" s="10" t="s">
        <v>710</v>
      </c>
      <c r="E418" s="11" t="str">
        <f>HYPERLINK("https://twitter.com/com_abes/status/1128582037135171585","1128582037135171585")</f>
        <v>1128582037135171585</v>
      </c>
      <c r="F418" s="13" t="s">
        <v>643</v>
      </c>
      <c r="G418" s="13" t="s">
        <v>711</v>
      </c>
      <c r="H418" s="13" t="s">
        <v>12</v>
      </c>
    </row>
    <row r="419" spans="1:8" ht="45">
      <c r="A419" s="7">
        <v>43599.708344907413</v>
      </c>
      <c r="B419" s="8" t="str">
        <f t="shared" si="35"/>
        <v>@com_abes</v>
      </c>
      <c r="C419" s="9" t="s">
        <v>9</v>
      </c>
      <c r="D419" s="10" t="s">
        <v>712</v>
      </c>
      <c r="E419" s="11" t="str">
        <f>HYPERLINK("https://twitter.com/com_abes/status/1128314026017083392","1128314026017083392")</f>
        <v>1128314026017083392</v>
      </c>
      <c r="F419" s="13" t="s">
        <v>643</v>
      </c>
      <c r="G419" s="13" t="s">
        <v>713</v>
      </c>
      <c r="H419" s="13" t="s">
        <v>12</v>
      </c>
    </row>
    <row r="420" spans="1:8" ht="33.75">
      <c r="A420" s="7">
        <v>43599.447916666672</v>
      </c>
      <c r="B420" s="8" t="str">
        <f t="shared" si="35"/>
        <v>@com_abes</v>
      </c>
      <c r="C420" s="9" t="s">
        <v>9</v>
      </c>
      <c r="D420" s="10" t="s">
        <v>714</v>
      </c>
      <c r="E420" s="11" t="str">
        <f>HYPERLINK("https://twitter.com/com_abes/status/1128219649177522177","1128219649177522177")</f>
        <v>1128219649177522177</v>
      </c>
      <c r="F420" s="13" t="s">
        <v>643</v>
      </c>
      <c r="G420" s="13" t="s">
        <v>715</v>
      </c>
      <c r="H420" s="13" t="s">
        <v>12</v>
      </c>
    </row>
    <row r="421" spans="1:8" ht="33.75">
      <c r="A421" s="7">
        <v>43598.708356481482</v>
      </c>
      <c r="B421" s="8" t="str">
        <f t="shared" si="35"/>
        <v>@com_abes</v>
      </c>
      <c r="C421" s="9" t="s">
        <v>9</v>
      </c>
      <c r="D421" s="10" t="s">
        <v>716</v>
      </c>
      <c r="E421" s="11" t="str">
        <f>HYPERLINK("https://twitter.com/com_abes/status/1127951640395485184","1127951640395485184")</f>
        <v>1127951640395485184</v>
      </c>
      <c r="F421" s="13" t="s">
        <v>643</v>
      </c>
      <c r="G421" s="13" t="s">
        <v>717</v>
      </c>
      <c r="H421" s="13" t="s">
        <v>12</v>
      </c>
    </row>
    <row r="422" spans="1:8" ht="78.75">
      <c r="A422" s="7">
        <v>43598.636863425927</v>
      </c>
      <c r="B422" s="8" t="str">
        <f>HYPERLINK("https://twitter.com/ClaireToussain2","@ClaireToussain2")</f>
        <v>@ClaireToussain2</v>
      </c>
      <c r="C422" s="9" t="s">
        <v>213</v>
      </c>
      <c r="D422" s="10" t="s">
        <v>718</v>
      </c>
      <c r="E422" s="11" t="str">
        <f>HYPERLINK("https://twitter.com/ClaireToussain2/status/1127925733945434112","1127925733945434112")</f>
        <v>1127925733945434112</v>
      </c>
      <c r="F422" s="12" t="s">
        <v>719</v>
      </c>
      <c r="G422" s="13" t="s">
        <v>720</v>
      </c>
      <c r="H422" s="12"/>
    </row>
    <row r="423" spans="1:8" ht="45">
      <c r="A423" s="7">
        <v>43598.447916666672</v>
      </c>
      <c r="B423" s="8" t="str">
        <f>HYPERLINK("https://twitter.com/com_abes","@com_abes")</f>
        <v>@com_abes</v>
      </c>
      <c r="C423" s="9" t="s">
        <v>9</v>
      </c>
      <c r="D423" s="10" t="s">
        <v>721</v>
      </c>
      <c r="E423" s="11" t="str">
        <f>HYPERLINK("https://twitter.com/com_abes/status/1127857260791681024","1127857260791681024")</f>
        <v>1127857260791681024</v>
      </c>
      <c r="F423" s="13" t="s">
        <v>643</v>
      </c>
      <c r="G423" s="13" t="s">
        <v>720</v>
      </c>
      <c r="H423" s="13" t="s">
        <v>12</v>
      </c>
    </row>
    <row r="424" spans="1:8">
      <c r="A424" s="7">
        <v>43570.040949074071</v>
      </c>
      <c r="B424" s="8" t="str">
        <f>HYPERLINK("https://twitter.com/iladpo","@iladpo")</f>
        <v>@iladpo</v>
      </c>
      <c r="C424" s="9" t="s">
        <v>28</v>
      </c>
      <c r="D424" s="10" t="s">
        <v>722</v>
      </c>
      <c r="E424" s="11" t="str">
        <f>HYPERLINK("https://twitter.com/iladpo/status/1117698815719616513","1117698815719616513")</f>
        <v>1117698815719616513</v>
      </c>
      <c r="F424" s="12"/>
      <c r="G424" s="12"/>
      <c r="H424" s="12"/>
    </row>
    <row r="425" spans="1:8" ht="33.75">
      <c r="A425" s="7">
        <v>43570.001597222217</v>
      </c>
      <c r="B425" s="8" t="str">
        <f>HYPERLINK("https://twitter.com/ExLibrisIvor","@ExLibrisIvor")</f>
        <v>@ExLibrisIvor</v>
      </c>
      <c r="C425" s="9" t="s">
        <v>566</v>
      </c>
      <c r="D425" s="10" t="s">
        <v>723</v>
      </c>
      <c r="E425" s="11" t="str">
        <f>HYPERLINK("https://twitter.com/ExLibrisIvor/status/1117684556352708608","1117684556352708608")</f>
        <v>1117684556352708608</v>
      </c>
      <c r="F425" s="13" t="s">
        <v>568</v>
      </c>
      <c r="G425" s="13" t="s">
        <v>724</v>
      </c>
      <c r="H425" s="13" t="s">
        <v>570</v>
      </c>
    </row>
    <row r="426" spans="1:8" ht="33.75">
      <c r="A426" s="7">
        <v>43570.000914351855</v>
      </c>
      <c r="B426" s="8" t="str">
        <f>HYPERLINK("https://twitter.com/ExLibrisEurope","@ExLibrisEurope")</f>
        <v>@ExLibrisEurope</v>
      </c>
      <c r="C426" s="9" t="s">
        <v>595</v>
      </c>
      <c r="D426" s="10" t="s">
        <v>723</v>
      </c>
      <c r="E426" s="11" t="str">
        <f>HYPERLINK("https://twitter.com/ExLibrisEurope/status/1117684310562234368","1117684310562234368")</f>
        <v>1117684310562234368</v>
      </c>
      <c r="F426" s="13" t="s">
        <v>568</v>
      </c>
      <c r="G426" s="13" t="s">
        <v>724</v>
      </c>
      <c r="H426" s="13" t="s">
        <v>596</v>
      </c>
    </row>
    <row r="427" spans="1:8" ht="67.5">
      <c r="A427" s="7">
        <v>43563.05332175926</v>
      </c>
      <c r="B427" s="8" t="str">
        <f>HYPERLINK("https://twitter.com/lpl_210","@lpl_210")</f>
        <v>@lpl_210</v>
      </c>
      <c r="C427" s="9" t="s">
        <v>675</v>
      </c>
      <c r="D427" s="10" t="s">
        <v>725</v>
      </c>
      <c r="E427" s="11" t="str">
        <f>HYPERLINK("https://twitter.com/lpl_210/status/1115166587454148608","1115166587454148608")</f>
        <v>1115166587454148608</v>
      </c>
      <c r="F427" s="13" t="s">
        <v>726</v>
      </c>
      <c r="G427" s="12"/>
      <c r="H427" s="12"/>
    </row>
  </sheetData>
  <mergeCells count="1">
    <mergeCell ref="A1:G1"/>
  </mergeCells>
  <hyperlinks>
    <hyperlink ref="G3" r:id="rId1"/>
    <hyperlink ref="H3" r:id="rId2"/>
    <hyperlink ref="F4" r:id="rId3"/>
    <hyperlink ref="G4" r:id="rId4"/>
    <hyperlink ref="G5" r:id="rId5"/>
    <hyperlink ref="H7" r:id="rId6"/>
    <hyperlink ref="G8" r:id="rId7"/>
    <hyperlink ref="G11" r:id="rId8"/>
    <hyperlink ref="H13" r:id="rId9"/>
    <hyperlink ref="G17" r:id="rId10"/>
    <hyperlink ref="G21" r:id="rId11"/>
    <hyperlink ref="H22" r:id="rId12"/>
    <hyperlink ref="F23" r:id="rId13"/>
    <hyperlink ref="H23" r:id="rId14"/>
    <hyperlink ref="G27" r:id="rId15"/>
    <hyperlink ref="H27" r:id="rId16"/>
    <hyperlink ref="H31" r:id="rId17"/>
    <hyperlink ref="H32" r:id="rId18"/>
    <hyperlink ref="H33" r:id="rId19"/>
    <hyperlink ref="G34" r:id="rId20"/>
    <hyperlink ref="H34" r:id="rId21"/>
    <hyperlink ref="H36" r:id="rId22"/>
    <hyperlink ref="G37" r:id="rId23"/>
    <hyperlink ref="H37" r:id="rId24"/>
    <hyperlink ref="G38" r:id="rId25"/>
    <hyperlink ref="H38" r:id="rId26"/>
    <hyperlink ref="G39" r:id="rId27"/>
    <hyperlink ref="H39" r:id="rId28"/>
    <hyperlink ref="H40" r:id="rId29"/>
    <hyperlink ref="H41" r:id="rId30"/>
    <hyperlink ref="G59" r:id="rId31"/>
    <hyperlink ref="H59" r:id="rId32"/>
    <hyperlink ref="G68" r:id="rId33"/>
    <hyperlink ref="H69" r:id="rId34"/>
    <hyperlink ref="F70" r:id="rId35"/>
    <hyperlink ref="G70" r:id="rId36"/>
    <hyperlink ref="H70" r:id="rId37"/>
    <hyperlink ref="G72" r:id="rId38"/>
    <hyperlink ref="G74" r:id="rId39"/>
    <hyperlink ref="H74" r:id="rId40"/>
    <hyperlink ref="H75" r:id="rId41"/>
    <hyperlink ref="G76" r:id="rId42"/>
    <hyperlink ref="H76" r:id="rId43"/>
    <hyperlink ref="G77" r:id="rId44"/>
    <hyperlink ref="H77" r:id="rId45"/>
    <hyperlink ref="H78" r:id="rId46"/>
    <hyperlink ref="G79" r:id="rId47"/>
    <hyperlink ref="H79" r:id="rId48"/>
    <hyperlink ref="G80" r:id="rId49"/>
    <hyperlink ref="H80" r:id="rId50"/>
    <hyperlink ref="G81" r:id="rId51"/>
    <hyperlink ref="H81" r:id="rId52"/>
    <hyperlink ref="H82" r:id="rId53"/>
    <hyperlink ref="F83" r:id="rId54"/>
    <hyperlink ref="G83" r:id="rId55"/>
    <hyperlink ref="H83" r:id="rId56"/>
    <hyperlink ref="G84" r:id="rId57"/>
    <hyperlink ref="H84" r:id="rId58"/>
    <hyperlink ref="G85" r:id="rId59"/>
    <hyperlink ref="H85" r:id="rId60"/>
    <hyperlink ref="G86" r:id="rId61"/>
    <hyperlink ref="G87" r:id="rId62"/>
    <hyperlink ref="H87" r:id="rId63"/>
    <hyperlink ref="G88" r:id="rId64"/>
    <hyperlink ref="H88" r:id="rId65"/>
    <hyperlink ref="F89" r:id="rId66"/>
    <hyperlink ref="G89" r:id="rId67"/>
    <hyperlink ref="H89" r:id="rId68"/>
    <hyperlink ref="G90" r:id="rId69"/>
    <hyperlink ref="H90" r:id="rId70"/>
    <hyperlink ref="G91" r:id="rId71"/>
    <hyperlink ref="H91" r:id="rId72"/>
    <hyperlink ref="G93" r:id="rId73"/>
    <hyperlink ref="H93" r:id="rId74"/>
    <hyperlink ref="G94" r:id="rId75"/>
    <hyperlink ref="H94" r:id="rId76"/>
    <hyperlink ref="G95" r:id="rId77"/>
    <hyperlink ref="H95" r:id="rId78"/>
    <hyperlink ref="G96" r:id="rId79"/>
    <hyperlink ref="G97" r:id="rId80"/>
    <hyperlink ref="H97" r:id="rId81"/>
    <hyperlink ref="G98" r:id="rId82"/>
    <hyperlink ref="F99" r:id="rId83"/>
    <hyperlink ref="H99" r:id="rId84"/>
    <hyperlink ref="G100" r:id="rId85"/>
    <hyperlink ref="F101" r:id="rId86"/>
    <hyperlink ref="H101" r:id="rId87"/>
    <hyperlink ref="H102" r:id="rId88"/>
    <hyperlink ref="G103" r:id="rId89"/>
    <hyperlink ref="H103" r:id="rId90"/>
    <hyperlink ref="G104" r:id="rId91"/>
    <hyperlink ref="H104" r:id="rId92"/>
    <hyperlink ref="G105" r:id="rId93"/>
    <hyperlink ref="H106" r:id="rId94"/>
    <hyperlink ref="H108" r:id="rId95"/>
    <hyperlink ref="H109" r:id="rId96"/>
    <hyperlink ref="H110" r:id="rId97"/>
    <hyperlink ref="H113" r:id="rId98"/>
    <hyperlink ref="G114" r:id="rId99"/>
    <hyperlink ref="H115" r:id="rId100"/>
    <hyperlink ref="H117" r:id="rId101"/>
    <hyperlink ref="H118" r:id="rId102"/>
    <hyperlink ref="G119" r:id="rId103"/>
    <hyperlink ref="H119" r:id="rId104"/>
    <hyperlink ref="H121" r:id="rId105"/>
    <hyperlink ref="H122" r:id="rId106"/>
    <hyperlink ref="F124" r:id="rId107"/>
    <hyperlink ref="H125" r:id="rId108"/>
    <hyperlink ref="H128" r:id="rId109"/>
    <hyperlink ref="H129" r:id="rId110"/>
    <hyperlink ref="H132" r:id="rId111"/>
    <hyperlink ref="G133" r:id="rId112"/>
    <hyperlink ref="H133" r:id="rId113"/>
    <hyperlink ref="F135" r:id="rId114"/>
    <hyperlink ref="G135" r:id="rId115"/>
    <hyperlink ref="H135" r:id="rId116"/>
    <hyperlink ref="H138" r:id="rId117"/>
    <hyperlink ref="G139" r:id="rId118"/>
    <hyperlink ref="H139" r:id="rId119"/>
    <hyperlink ref="H140" r:id="rId120"/>
    <hyperlink ref="H141" r:id="rId121"/>
    <hyperlink ref="H142" r:id="rId122"/>
    <hyperlink ref="G143" r:id="rId123"/>
    <hyperlink ref="H143" r:id="rId124"/>
    <hyperlink ref="H144" r:id="rId125"/>
    <hyperlink ref="F145" r:id="rId126"/>
    <hyperlink ref="H145" r:id="rId127"/>
    <hyperlink ref="G147" r:id="rId128"/>
    <hyperlink ref="G148" r:id="rId129"/>
    <hyperlink ref="H151" r:id="rId130"/>
    <hyperlink ref="H154" r:id="rId131"/>
    <hyperlink ref="H155" r:id="rId132"/>
    <hyperlink ref="H156" r:id="rId133"/>
    <hyperlink ref="H158" r:id="rId134"/>
    <hyperlink ref="H159" r:id="rId135"/>
    <hyperlink ref="H160" r:id="rId136"/>
    <hyperlink ref="F161" r:id="rId137"/>
    <hyperlink ref="H162" r:id="rId138"/>
    <hyperlink ref="H163" r:id="rId139"/>
    <hyperlink ref="H164" r:id="rId140"/>
    <hyperlink ref="H166" r:id="rId141"/>
    <hyperlink ref="H168" r:id="rId142"/>
    <hyperlink ref="H170" r:id="rId143"/>
    <hyperlink ref="H171" r:id="rId144"/>
    <hyperlink ref="H173" r:id="rId145"/>
    <hyperlink ref="H174" r:id="rId146"/>
    <hyperlink ref="H175" r:id="rId147"/>
    <hyperlink ref="H178" r:id="rId148"/>
    <hyperlink ref="H180" r:id="rId149"/>
    <hyperlink ref="H181" r:id="rId150"/>
    <hyperlink ref="F183" r:id="rId151"/>
    <hyperlink ref="G183" r:id="rId152"/>
    <hyperlink ref="H183" r:id="rId153"/>
    <hyperlink ref="H186" r:id="rId154"/>
    <hyperlink ref="H187" r:id="rId155"/>
    <hyperlink ref="H188" r:id="rId156"/>
    <hyperlink ref="H190" r:id="rId157"/>
    <hyperlink ref="H191" r:id="rId158"/>
    <hyperlink ref="H194" r:id="rId159"/>
    <hyperlink ref="H196" r:id="rId160"/>
    <hyperlink ref="H198" r:id="rId161"/>
    <hyperlink ref="H199" r:id="rId162"/>
    <hyperlink ref="H201" r:id="rId163"/>
    <hyperlink ref="H202" r:id="rId164"/>
    <hyperlink ref="H203" r:id="rId165"/>
    <hyperlink ref="H205" r:id="rId166"/>
    <hyperlink ref="H207" r:id="rId167"/>
    <hyperlink ref="H209" r:id="rId168"/>
    <hyperlink ref="H210" r:id="rId169"/>
    <hyperlink ref="H212" r:id="rId170"/>
    <hyperlink ref="H213" r:id="rId171"/>
    <hyperlink ref="F214" r:id="rId172"/>
    <hyperlink ref="H216" r:id="rId173"/>
    <hyperlink ref="H218" r:id="rId174"/>
    <hyperlink ref="F219" r:id="rId175"/>
    <hyperlink ref="G222" r:id="rId176"/>
    <hyperlink ref="H224" r:id="rId177"/>
    <hyperlink ref="H227" r:id="rId178"/>
    <hyperlink ref="G228" r:id="rId179"/>
    <hyperlink ref="H230" r:id="rId180"/>
    <hyperlink ref="F232" r:id="rId181"/>
    <hyperlink ref="H235" r:id="rId182"/>
    <hyperlink ref="G236" r:id="rId183"/>
    <hyperlink ref="G237" r:id="rId184"/>
    <hyperlink ref="G239" r:id="rId185"/>
    <hyperlink ref="H239" r:id="rId186"/>
    <hyperlink ref="G240" r:id="rId187"/>
    <hyperlink ref="H241" r:id="rId188"/>
    <hyperlink ref="F242" r:id="rId189"/>
    <hyperlink ref="H242" r:id="rId190"/>
    <hyperlink ref="F243" r:id="rId191"/>
    <hyperlink ref="H245" r:id="rId192"/>
    <hyperlink ref="F246" r:id="rId193"/>
    <hyperlink ref="F247" r:id="rId194" location="xtmc=agences&amp;xtnp=2&amp;xtcr=11"/>
    <hyperlink ref="G248" r:id="rId195"/>
    <hyperlink ref="H248" r:id="rId196"/>
    <hyperlink ref="F249" r:id="rId197"/>
    <hyperlink ref="H250" r:id="rId198"/>
    <hyperlink ref="H251" r:id="rId199"/>
    <hyperlink ref="G252" r:id="rId200"/>
    <hyperlink ref="H252" r:id="rId201"/>
    <hyperlink ref="H253" r:id="rId202"/>
    <hyperlink ref="H254" r:id="rId203"/>
    <hyperlink ref="G256" r:id="rId204"/>
    <hyperlink ref="H256" r:id="rId205"/>
    <hyperlink ref="G258" r:id="rId206"/>
    <hyperlink ref="H258" r:id="rId207"/>
    <hyperlink ref="G261" r:id="rId208"/>
    <hyperlink ref="H262" r:id="rId209"/>
    <hyperlink ref="H264" r:id="rId210"/>
    <hyperlink ref="G266" r:id="rId211"/>
    <hyperlink ref="H266" r:id="rId212"/>
    <hyperlink ref="F267" r:id="rId213"/>
    <hyperlink ref="F270" r:id="rId214"/>
    <hyperlink ref="H271" r:id="rId215"/>
    <hyperlink ref="G272" r:id="rId216"/>
    <hyperlink ref="H272" r:id="rId217"/>
    <hyperlink ref="F273" r:id="rId218"/>
    <hyperlink ref="H275" r:id="rId219"/>
    <hyperlink ref="F276" r:id="rId220"/>
    <hyperlink ref="F277" r:id="rId221"/>
    <hyperlink ref="F283" r:id="rId222"/>
    <hyperlink ref="F286" r:id="rId223"/>
    <hyperlink ref="H287" r:id="rId224"/>
    <hyperlink ref="H289" r:id="rId225"/>
    <hyperlink ref="G290" r:id="rId226"/>
    <hyperlink ref="G291" r:id="rId227"/>
    <hyperlink ref="H291" r:id="rId228"/>
    <hyperlink ref="H293" r:id="rId229"/>
    <hyperlink ref="F294" r:id="rId230"/>
    <hyperlink ref="G295" r:id="rId231"/>
    <hyperlink ref="H295" r:id="rId232"/>
    <hyperlink ref="F297" r:id="rId233"/>
    <hyperlink ref="G297" r:id="rId234"/>
    <hyperlink ref="H297" r:id="rId235"/>
    <hyperlink ref="F298" r:id="rId236"/>
    <hyperlink ref="H299" r:id="rId237"/>
    <hyperlink ref="H300" r:id="rId238"/>
    <hyperlink ref="H302" r:id="rId239"/>
    <hyperlink ref="F303" r:id="rId240"/>
    <hyperlink ref="G303" r:id="rId241"/>
    <hyperlink ref="H303" r:id="rId242"/>
    <hyperlink ref="G305" r:id="rId243"/>
    <hyperlink ref="H305" r:id="rId244"/>
    <hyperlink ref="F306" r:id="rId245"/>
    <hyperlink ref="G306" r:id="rId246"/>
    <hyperlink ref="H306" r:id="rId247"/>
    <hyperlink ref="F307" r:id="rId248"/>
    <hyperlink ref="H307" r:id="rId249"/>
    <hyperlink ref="G308" r:id="rId250"/>
    <hyperlink ref="H308" r:id="rId251"/>
    <hyperlink ref="H309" r:id="rId252"/>
    <hyperlink ref="H310" r:id="rId253"/>
    <hyperlink ref="G312" r:id="rId254"/>
    <hyperlink ref="G314" r:id="rId255"/>
    <hyperlink ref="H314" r:id="rId256"/>
    <hyperlink ref="F315" r:id="rId257"/>
    <hyperlink ref="G315" r:id="rId258"/>
    <hyperlink ref="G316" r:id="rId259"/>
    <hyperlink ref="H316" r:id="rId260"/>
    <hyperlink ref="G317" r:id="rId261"/>
    <hyperlink ref="H318" r:id="rId262"/>
    <hyperlink ref="H319" r:id="rId263"/>
    <hyperlink ref="H320" r:id="rId264"/>
    <hyperlink ref="G321" r:id="rId265"/>
    <hyperlink ref="H321" r:id="rId266"/>
    <hyperlink ref="G323" r:id="rId267"/>
    <hyperlink ref="H323" r:id="rId268"/>
    <hyperlink ref="H324" r:id="rId269"/>
    <hyperlink ref="G325" r:id="rId270"/>
    <hyperlink ref="H325" r:id="rId271"/>
    <hyperlink ref="H327" r:id="rId272"/>
    <hyperlink ref="H329" r:id="rId273"/>
    <hyperlink ref="H331" r:id="rId274"/>
    <hyperlink ref="F332" r:id="rId275"/>
    <hyperlink ref="G333" r:id="rId276"/>
    <hyperlink ref="F334" r:id="rId277"/>
    <hyperlink ref="H335" r:id="rId278"/>
    <hyperlink ref="F336" r:id="rId279"/>
    <hyperlink ref="H337" r:id="rId280"/>
    <hyperlink ref="H338" r:id="rId281"/>
    <hyperlink ref="H339" r:id="rId282"/>
    <hyperlink ref="H342" r:id="rId283"/>
    <hyperlink ref="F344" r:id="rId284"/>
    <hyperlink ref="G344" r:id="rId285"/>
    <hyperlink ref="H345" r:id="rId286"/>
    <hyperlink ref="G347" r:id="rId287"/>
    <hyperlink ref="H347" r:id="rId288"/>
    <hyperlink ref="G349" r:id="rId289"/>
    <hyperlink ref="H350" r:id="rId290"/>
    <hyperlink ref="H353" r:id="rId291"/>
    <hyperlink ref="F354" r:id="rId292"/>
    <hyperlink ref="G355" r:id="rId293"/>
    <hyperlink ref="F356" r:id="rId294"/>
    <hyperlink ref="G356" r:id="rId295"/>
    <hyperlink ref="H356" r:id="rId296"/>
    <hyperlink ref="G360" r:id="rId297"/>
    <hyperlink ref="H360" r:id="rId298"/>
    <hyperlink ref="G361" r:id="rId299"/>
    <hyperlink ref="H361" r:id="rId300"/>
    <hyperlink ref="G363" r:id="rId301"/>
    <hyperlink ref="H363" r:id="rId302"/>
    <hyperlink ref="F365" r:id="rId303"/>
    <hyperlink ref="H365" r:id="rId304"/>
    <hyperlink ref="F366" r:id="rId305"/>
    <hyperlink ref="G366" r:id="rId306"/>
    <hyperlink ref="H366" r:id="rId307"/>
    <hyperlink ref="G367" r:id="rId308"/>
    <hyperlink ref="H367" r:id="rId309"/>
    <hyperlink ref="H368" r:id="rId310"/>
    <hyperlink ref="G369" r:id="rId311"/>
    <hyperlink ref="F370" r:id="rId312"/>
    <hyperlink ref="G370" r:id="rId313"/>
    <hyperlink ref="H370" r:id="rId314"/>
    <hyperlink ref="F371" r:id="rId315"/>
    <hyperlink ref="H371" r:id="rId316"/>
    <hyperlink ref="G372" r:id="rId317"/>
    <hyperlink ref="H372" r:id="rId318"/>
    <hyperlink ref="G373" r:id="rId319"/>
    <hyperlink ref="H373" r:id="rId320"/>
    <hyperlink ref="F374" r:id="rId321"/>
    <hyperlink ref="H374" r:id="rId322"/>
    <hyperlink ref="G375" r:id="rId323"/>
    <hyperlink ref="G376" r:id="rId324"/>
    <hyperlink ref="F377" r:id="rId325"/>
    <hyperlink ref="H377" r:id="rId326"/>
    <hyperlink ref="F378" r:id="rId327"/>
    <hyperlink ref="G378" r:id="rId328"/>
    <hyperlink ref="H378" r:id="rId329"/>
    <hyperlink ref="F379" r:id="rId330"/>
    <hyperlink ref="G379" r:id="rId331"/>
    <hyperlink ref="H379" r:id="rId332"/>
    <hyperlink ref="H380" r:id="rId333"/>
    <hyperlink ref="G381" r:id="rId334"/>
    <hyperlink ref="H381" r:id="rId335"/>
    <hyperlink ref="H382" r:id="rId336"/>
    <hyperlink ref="G383" r:id="rId337"/>
    <hyperlink ref="H383" r:id="rId338"/>
    <hyperlink ref="F384" r:id="rId339"/>
    <hyperlink ref="G384" r:id="rId340"/>
    <hyperlink ref="H384" r:id="rId341"/>
    <hyperlink ref="F385" r:id="rId342"/>
    <hyperlink ref="H385" r:id="rId343"/>
    <hyperlink ref="G386" r:id="rId344"/>
    <hyperlink ref="F387" r:id="rId345"/>
    <hyperlink ref="G387" r:id="rId346"/>
    <hyperlink ref="H387" r:id="rId347"/>
    <hyperlink ref="F388" r:id="rId348"/>
    <hyperlink ref="G388" r:id="rId349"/>
    <hyperlink ref="H388" r:id="rId350"/>
    <hyperlink ref="F389" r:id="rId351"/>
    <hyperlink ref="G389" r:id="rId352"/>
    <hyperlink ref="H389" r:id="rId353"/>
    <hyperlink ref="G390" r:id="rId354"/>
    <hyperlink ref="H390" r:id="rId355"/>
    <hyperlink ref="G391" r:id="rId356"/>
    <hyperlink ref="H391" r:id="rId357"/>
    <hyperlink ref="F392" r:id="rId358"/>
    <hyperlink ref="G392" r:id="rId359"/>
    <hyperlink ref="H392" r:id="rId360"/>
    <hyperlink ref="F393" r:id="rId361"/>
    <hyperlink ref="G393" r:id="rId362"/>
    <hyperlink ref="H393" r:id="rId363"/>
    <hyperlink ref="F394" r:id="rId364"/>
    <hyperlink ref="G394" r:id="rId365"/>
    <hyperlink ref="H394" r:id="rId366"/>
    <hyperlink ref="F396" r:id="rId367"/>
    <hyperlink ref="G396" r:id="rId368"/>
    <hyperlink ref="H396" r:id="rId369"/>
    <hyperlink ref="G397" r:id="rId370"/>
    <hyperlink ref="H397" r:id="rId371"/>
    <hyperlink ref="F398" r:id="rId372"/>
    <hyperlink ref="G398" r:id="rId373"/>
    <hyperlink ref="H398" r:id="rId374"/>
    <hyperlink ref="F399" r:id="rId375"/>
    <hyperlink ref="G399" r:id="rId376"/>
    <hyperlink ref="H399" r:id="rId377"/>
    <hyperlink ref="G400" r:id="rId378"/>
    <hyperlink ref="H400" r:id="rId379"/>
    <hyperlink ref="G401" r:id="rId380"/>
    <hyperlink ref="H401" r:id="rId381"/>
    <hyperlink ref="F402" r:id="rId382"/>
    <hyperlink ref="G402" r:id="rId383"/>
    <hyperlink ref="H402" r:id="rId384"/>
    <hyperlink ref="G403" r:id="rId385"/>
    <hyperlink ref="F404" r:id="rId386"/>
    <hyperlink ref="G404" r:id="rId387"/>
    <hyperlink ref="H404" r:id="rId388"/>
    <hyperlink ref="F405" r:id="rId389"/>
    <hyperlink ref="G405" r:id="rId390"/>
    <hyperlink ref="H405" r:id="rId391"/>
    <hyperlink ref="F406" r:id="rId392"/>
    <hyperlink ref="G406" r:id="rId393"/>
    <hyperlink ref="H406" r:id="rId394"/>
    <hyperlink ref="G407" r:id="rId395"/>
    <hyperlink ref="H407" r:id="rId396"/>
    <hyperlink ref="F408" r:id="rId397"/>
    <hyperlink ref="G408" r:id="rId398"/>
    <hyperlink ref="H408" r:id="rId399"/>
    <hyperlink ref="F409" r:id="rId400"/>
    <hyperlink ref="G409" r:id="rId401"/>
    <hyperlink ref="H409" r:id="rId402"/>
    <hyperlink ref="F410" r:id="rId403"/>
    <hyperlink ref="G410" r:id="rId404"/>
    <hyperlink ref="H410" r:id="rId405"/>
    <hyperlink ref="F411" r:id="rId406"/>
    <hyperlink ref="G411" r:id="rId407"/>
    <hyperlink ref="H411" r:id="rId408"/>
    <hyperlink ref="F412" r:id="rId409"/>
    <hyperlink ref="G412" r:id="rId410"/>
    <hyperlink ref="H412" r:id="rId411"/>
    <hyperlink ref="F413" r:id="rId412"/>
    <hyperlink ref="G413" r:id="rId413"/>
    <hyperlink ref="H413" r:id="rId414"/>
    <hyperlink ref="F414" r:id="rId415"/>
    <hyperlink ref="G414" r:id="rId416"/>
    <hyperlink ref="H414" r:id="rId417"/>
    <hyperlink ref="F415" r:id="rId418"/>
    <hyperlink ref="G415" r:id="rId419"/>
    <hyperlink ref="H415" r:id="rId420"/>
    <hyperlink ref="G416" r:id="rId421"/>
    <hyperlink ref="H416" r:id="rId422"/>
    <hyperlink ref="F417" r:id="rId423"/>
    <hyperlink ref="G417" r:id="rId424"/>
    <hyperlink ref="H417" r:id="rId425"/>
    <hyperlink ref="F418" r:id="rId426"/>
    <hyperlink ref="G418" r:id="rId427"/>
    <hyperlink ref="H418" r:id="rId428"/>
    <hyperlink ref="F419" r:id="rId429"/>
    <hyperlink ref="G419" r:id="rId430"/>
    <hyperlink ref="H419" r:id="rId431"/>
    <hyperlink ref="F420" r:id="rId432"/>
    <hyperlink ref="G420" r:id="rId433"/>
    <hyperlink ref="H420" r:id="rId434"/>
    <hyperlink ref="F421" r:id="rId435"/>
    <hyperlink ref="G421" r:id="rId436"/>
    <hyperlink ref="H421" r:id="rId437"/>
    <hyperlink ref="G422" r:id="rId438"/>
    <hyperlink ref="F423" r:id="rId439"/>
    <hyperlink ref="G423" r:id="rId440"/>
    <hyperlink ref="H423" r:id="rId441"/>
    <hyperlink ref="F425" r:id="rId442"/>
    <hyperlink ref="G425" r:id="rId443"/>
    <hyperlink ref="H425" r:id="rId444"/>
    <hyperlink ref="F426" r:id="rId445"/>
    <hyperlink ref="G426" r:id="rId446"/>
    <hyperlink ref="H426" r:id="rId447"/>
    <hyperlink ref="F427" r:id="rId44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Excel" ma:contentTypeID="0x010100505AF35FDCA54D2FA379F261E520FD37003BA607584A07684089D0538041E4120804070200886129D440C4DA48A35B4E8A1A4E9006" ma:contentTypeVersion="0" ma:contentTypeDescription="" ma:contentTypeScope="" ma:versionID="901c4338305efdd0fa50d1d4c9fb342f">
  <xsd:schema xmlns:xsd="http://www.w3.org/2001/XMLSchema" xmlns:xs="http://www.w3.org/2001/XMLSchema" xmlns:p="http://schemas.microsoft.com/office/2006/metadata/properties" xmlns:ns2="9cb235b8-7541-4a6e-b886-1bf4192805bd" xmlns:ns3="http://schemas.microsoft.com/sharepoint/v3/fields" xmlns:ns4="fdfc4818-8913-436f-b377-048022affe40" targetNamespace="http://schemas.microsoft.com/office/2006/metadata/properties" ma:root="true" ma:fieldsID="2db56f7504b97a63587ab13497033e15" ns2:_="" ns3:_="" ns4:_="">
    <xsd:import namespace="9cb235b8-7541-4a6e-b886-1bf4192805bd"/>
    <xsd:import namespace="http://schemas.microsoft.com/sharepoint/v3/fields"/>
    <xsd:import namespace="fdfc4818-8913-436f-b377-048022affe40"/>
    <xsd:element name="properties">
      <xsd:complexType>
        <xsd:sequence>
          <xsd:element name="documentManagement">
            <xsd:complexType>
              <xsd:all>
                <xsd:element ref="ns2:Structure" minOccurs="0"/>
                <xsd:element ref="ns2:TRI" minOccurs="0"/>
                <xsd:element ref="ns2:Type_x0020_de_x0020_document_x0020_standard" minOccurs="0"/>
                <xsd:element ref="ns2:Etat_x0020_du_x0020_document" minOccurs="0"/>
                <xsd:element ref="ns2:Année" minOccurs="0"/>
                <xsd:element ref="ns3:_DCDateCreated" minOccurs="0"/>
                <xsd:element ref="ns2:Tags" minOccurs="0"/>
                <xsd:element ref="ns4:Exaged_DocName" minOccurs="0"/>
                <xsd:element ref="ns2:Type_x0020_spe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b235b8-7541-4a6e-b886-1bf4192805bd" elementFormDefault="qualified">
    <xsd:import namespace="http://schemas.microsoft.com/office/2006/documentManagement/types"/>
    <xsd:import namespace="http://schemas.microsoft.com/office/infopath/2007/PartnerControls"/>
    <xsd:element name="Structure" ma:index="2" nillable="true" ma:displayName="Structure émettrice" ma:default="ABES" ma:format="Dropdown" ma:indexed="true" ma:internalName="Structure">
      <xsd:simpleType>
        <xsd:restriction base="dms:Choice">
          <xsd:enumeration value="ABES"/>
          <xsd:enumeration value="ADBU"/>
          <xsd:enumeration value="AMUE"/>
          <xsd:enumeration value="ANR"/>
          <xsd:enumeration value="BNF"/>
          <xsd:enumeration value="CERL"/>
          <xsd:enumeration value="CNRS"/>
          <xsd:enumeration value="CNRS-DIST"/>
          <xsd:enumeration value="Couperin"/>
          <xsd:enumeration value="Cellule budgétaire"/>
          <xsd:enumeration value="Cellule Communication"/>
          <xsd:enumeration value="Cellule Qualité"/>
          <xsd:enumeration value="CINES"/>
          <xsd:enumeration value="CRFCB"/>
          <xsd:enumeration value="CTLes"/>
          <xsd:enumeration value="DART"/>
          <xsd:enumeration value="DEP"/>
          <xsd:enumeration value="Direction"/>
          <xsd:enumeration value="DSG"/>
          <xsd:enumeration value="DSG - PACT"/>
          <xsd:enumeration value="DSG - Finances"/>
          <xsd:enumeration value="DSG - RH"/>
          <xsd:enumeration value="DSG - Secrétariat"/>
          <xsd:enumeration value="Dept ADELE"/>
          <xsd:enumeration value="DSI"/>
          <xsd:enumeration value="DSI - P2I"/>
          <xsd:enumeration value="DSI - PEM"/>
          <xsd:enumeration value="DSI - PSD"/>
          <xsd:enumeration value="DSI - PSIR"/>
          <xsd:enumeration value="DSIN - SSGI"/>
          <xsd:enumeration value="DSR"/>
          <xsd:enumeration value="DSR - Méta"/>
          <xsd:enumeration value="DSR - PFD"/>
          <xsd:enumeration value="DSR - PGC"/>
          <xsd:enumeration value="DSR - PGR"/>
          <xsd:enumeration value="DSR - PIT"/>
          <xsd:enumeration value="FILL"/>
          <xsd:enumeration value="INIST"/>
          <xsd:enumeration value="ISSN"/>
          <xsd:enumeration value="LIRM"/>
          <xsd:enumeration value="MCC"/>
          <xsd:enumeration value="MESR"/>
          <xsd:enumeration value="Mission évaluation"/>
          <xsd:enumeration value="Mission Normalisation"/>
          <xsd:enumeration value="Mission PEB"/>
          <xsd:enumeration value="Missions Projets Européens"/>
          <xsd:enumeration value="Mission Ressources Electroniques"/>
          <xsd:enumeration value="Mission Rétroconversion"/>
          <xsd:enumeration value="Mission SGB mutualisé"/>
          <xsd:enumeration value="Mission Sudoc PS"/>
          <xsd:enumeration value="Mission Thèses"/>
          <xsd:enumeration value="OCLC"/>
          <xsd:enumeration value="Réseau Calames"/>
          <xsd:enumeration value="Réseau Sudoc"/>
          <xsd:enumeration value="Réseau Sudoc-PS"/>
          <xsd:enumeration value="Réseau thèses"/>
          <xsd:enumeration value="RNSR"/>
          <xsd:enumeration value="Autre"/>
        </xsd:restriction>
      </xsd:simpleType>
    </xsd:element>
    <xsd:element name="TRI" ma:index="3" nillable="true" ma:displayName="Trigramme" ma:default="A renseigner" ma:format="Dropdown" ma:internalName="TRI">
      <xsd:simpleType>
        <xsd:restriction base="dms:Choice">
          <xsd:enumeration value="A renseigner"/>
          <xsd:enumeration value="ACT"/>
          <xsd:enumeration value="AFE"/>
          <xsd:enumeration value="AHE"/>
          <xsd:enumeration value="AJL"/>
          <xsd:enumeration value="ALM"/>
          <xsd:enumeration value="ALP"/>
          <xsd:enumeration value="AMZ"/>
          <xsd:enumeration value="BBR"/>
          <xsd:enumeration value="BEB"/>
          <xsd:enumeration value="BDE"/>
          <xsd:enumeration value="BML"/>
          <xsd:enumeration value="BTS"/>
          <xsd:enumeration value="CAD"/>
          <xsd:enumeration value="CBD"/>
          <xsd:enumeration value="CCI"/>
          <xsd:enumeration value="CDT"/>
          <xsd:enumeration value="CFY"/>
          <xsd:enumeration value="CLY"/>
          <xsd:enumeration value="CMC"/>
          <xsd:enumeration value="COU"/>
          <xsd:enumeration value="CPD"/>
          <xsd:enumeration value="CST"/>
          <xsd:enumeration value="DAN"/>
          <xsd:enumeration value="DED"/>
          <xsd:enumeration value="DOO"/>
          <xsd:enumeration value="DRY"/>
          <xsd:enumeration value="DSA"/>
          <xsd:enumeration value="ECU"/>
          <xsd:enumeration value="ECT"/>
          <xsd:enumeration value="EHR"/>
          <xsd:enumeration value="EMS"/>
          <xsd:enumeration value="ERM"/>
          <xsd:enumeration value="FBE"/>
          <xsd:enumeration value="FBT"/>
          <xsd:enumeration value="FCR"/>
          <xsd:enumeration value="FBR"/>
          <xsd:enumeration value="FML"/>
          <xsd:enumeration value="FPX"/>
          <xsd:enumeration value="GLT"/>
          <xsd:enumeration value="HLE"/>
          <xsd:enumeration value="IAN"/>
          <xsd:enumeration value="ILU"/>
          <xsd:enumeration value="IMN"/>
          <xsd:enumeration value="IMR"/>
          <xsd:enumeration value="JBN"/>
          <xsd:enumeration value="JCE"/>
          <xsd:enumeration value="JFH"/>
          <xsd:enumeration value="JFZ"/>
          <xsd:enumeration value="JGT"/>
          <xsd:enumeration value="JHN"/>
          <xsd:enumeration value="JKN"/>
          <xsd:enumeration value="JLR"/>
          <xsd:enumeration value="JLP"/>
          <xsd:enumeration value="JMF"/>
          <xsd:enumeration value="JML"/>
          <xsd:enumeration value="JNO"/>
          <xsd:enumeration value="JPA"/>
          <xsd:enumeration value="JVK"/>
          <xsd:enumeration value="KGX"/>
          <xsd:enumeration value="KMI"/>
          <xsd:enumeration value="LBL"/>
          <xsd:enumeration value="LBT"/>
          <xsd:enumeration value="LJZ"/>
          <xsd:enumeration value="LNA"/>
          <xsd:enumeration value="LPL"/>
          <xsd:enumeration value="MBA"/>
          <xsd:enumeration value="MBN"/>
          <xsd:enumeration value="MBT"/>
          <xsd:enumeration value="MCN"/>
          <xsd:enumeration value="MCO"/>
          <xsd:enumeration value="MCR"/>
          <xsd:enumeration value="MCS"/>
          <xsd:enumeration value="MGD"/>
          <xsd:enumeration value="MGT"/>
          <xsd:enumeration value="MGX"/>
          <xsd:enumeration value="MJN"/>
          <xsd:enumeration value="MLD"/>
          <xsd:enumeration value="MLP"/>
          <xsd:enumeration value="MPD"/>
          <xsd:enumeration value="MPN"/>
          <xsd:enumeration value="MPR"/>
          <xsd:enumeration value="MPT"/>
          <xsd:enumeration value="MRX"/>
          <xsd:enumeration value="MSR"/>
          <xsd:enumeration value="MTE"/>
          <xsd:enumeration value="NBD"/>
          <xsd:enumeration value="NBT"/>
          <xsd:enumeration value="OCN"/>
          <xsd:enumeration value="OKI"/>
          <xsd:enumeration value="OMZ"/>
          <xsd:enumeration value="ORX"/>
          <xsd:enumeration value="PDZ"/>
          <xsd:enumeration value="PFK"/>
          <xsd:enumeration value="PLP"/>
          <xsd:enumeration value="PMA"/>
          <xsd:enumeration value="PMI"/>
          <xsd:enumeration value="PML"/>
          <xsd:enumeration value="PPN"/>
          <xsd:enumeration value="PPO"/>
          <xsd:enumeration value="PPS"/>
          <xsd:enumeration value="RBD"/>
          <xsd:enumeration value="RJD"/>
          <xsd:enumeration value="ROA"/>
          <xsd:enumeration value="RPA"/>
          <xsd:enumeration value="RPT"/>
          <xsd:enumeration value="SBL"/>
          <xsd:enumeration value="SDT"/>
          <xsd:enumeration value="SGT"/>
          <xsd:enumeration value="SGY"/>
          <xsd:enumeration value="SPE"/>
          <xsd:enumeration value="SPR"/>
          <xsd:enumeration value="SRY"/>
          <xsd:enumeration value="TCN"/>
          <xsd:enumeration value="TDN"/>
          <xsd:enumeration value="TFU"/>
          <xsd:enumeration value="TMX"/>
          <xsd:enumeration value="VGO"/>
          <xsd:enumeration value="VSA"/>
          <xsd:enumeration value="YDD"/>
          <xsd:enumeration value="YNS"/>
        </xsd:restriction>
      </xsd:simpleType>
    </xsd:element>
    <xsd:element name="Type_x0020_de_x0020_document_x0020_standard" ma:index="4" nillable="true" ma:displayName="Type de document" ma:default="A renseigner" ma:format="Dropdown" ma:internalName="Type_x0020_de_x0020_document_x0020_standard" ma:readOnly="false">
      <xsd:simpleType>
        <xsd:restriction base="dms:Choice">
          <xsd:enumeration value="A renseigner"/>
          <xsd:enumeration value="Acte d'engagement"/>
          <xsd:enumeration value="Affichette porte"/>
          <xsd:enumeration value="Annexe"/>
          <xsd:enumeration value="Annexe 2"/>
          <xsd:enumeration value="Annuaire"/>
          <xsd:enumeration value="Avenant"/>
          <xsd:enumeration value="Avenant au marché"/>
          <xsd:enumeration value="BE"/>
          <xsd:enumeration value="Bon de livraison"/>
          <xsd:enumeration value="CCAP"/>
          <xsd:enumeration value="CCTP"/>
          <xsd:enumeration value="Chevalet"/>
          <xsd:enumeration value="Chrono"/>
          <xsd:enumeration value="Compte-rendu réunion"/>
          <xsd:enumeration value="Convention"/>
          <xsd:enumeration value="Courrier"/>
          <xsd:enumeration value="DC 1"/>
          <xsd:enumeration value="DC 2"/>
          <xsd:enumeration value="Demande de précisions"/>
          <xsd:enumeration value="Devis"/>
          <xsd:enumeration value="Diaporama Formation"/>
          <xsd:enumeration value="Documentation fonctionnelle"/>
          <xsd:enumeration value="Documentation technique"/>
          <xsd:enumeration value="Dossier de candidature"/>
          <xsd:enumeration value="Dossier d'exploitation"/>
          <xsd:enumeration value="Dossier de spécifications"/>
          <xsd:enumeration value="Dossier de recette"/>
          <xsd:enumeration value="Etiquette"/>
          <xsd:enumeration value="Etude"/>
          <xsd:enumeration value="Fiche application"/>
          <xsd:enumeration value="Fiche formateur"/>
          <xsd:enumeration value="Fiche projet"/>
          <xsd:enumeration value="Licence"/>
          <xsd:enumeration value="Manuel"/>
          <xsd:enumeration value="Norme"/>
          <xsd:enumeration value="Note"/>
          <xsd:enumeration value="Notification"/>
          <xsd:enumeration value="Notification rejet"/>
          <xsd:enumeration value="Ordre du jour réunion"/>
          <xsd:enumeration value="Organigramme"/>
          <xsd:enumeration value="Ouverture de plis"/>
          <xsd:enumeration value="Plan de formation"/>
          <xsd:enumeration value="Plan de communication"/>
          <xsd:enumeration value="Plaquette - brochure"/>
          <xsd:enumeration value="Présentation - Communication"/>
          <xsd:enumeration value="Procédure"/>
          <xsd:enumeration value="Programme (formation)"/>
          <xsd:enumeration value="Rapport"/>
          <xsd:enumeration value="Rapport d'activité"/>
          <xsd:enumeration value="Rapport de présentation"/>
          <xsd:enumeration value="Reconduction"/>
          <xsd:enumeration value="Revue application"/>
          <xsd:enumeration value="Support"/>
          <xsd:enumeration value="Tableau de bord"/>
          <xsd:enumeration value="Tableau de suivi"/>
          <xsd:enumeration value="TP Formation"/>
          <xsd:enumeration value="TP jeu1"/>
          <xsd:enumeration value="TP jeu2"/>
          <xsd:enumeration value="TP jeu3"/>
          <xsd:enumeration value="Tp jeu corsé"/>
          <xsd:enumeration value="Autre"/>
        </xsd:restriction>
      </xsd:simpleType>
    </xsd:element>
    <xsd:element name="Etat_x0020_du_x0020_document" ma:index="5" nillable="true" ma:displayName="Etat du document" ma:format="Dropdown" ma:internalName="Etat_x0020_du_x0020_document">
      <xsd:simpleType>
        <xsd:restriction base="dms:Choice">
          <xsd:enumeration value="Brouillon"/>
          <xsd:enumeration value="Document de travail"/>
          <xsd:enumeration value="Document préparatoire"/>
          <xsd:enumeration value="A valider"/>
          <xsd:enumeration value="Validé"/>
          <xsd:enumeration value="Diffusé"/>
          <xsd:enumeration value="Applicable"/>
          <xsd:enumeration value="Publié"/>
          <xsd:enumeration value="Périmé"/>
          <xsd:enumeration value="Version finale à conserver"/>
        </xsd:restriction>
      </xsd:simpleType>
    </xsd:element>
    <xsd:element name="Année" ma:index="6" nillable="true" ma:displayName="Année" ma:default="A renseigner" ma:format="Dropdown" ma:internalName="Ann_x00e9_e">
      <xsd:simpleType>
        <xsd:restriction base="dms:Choice">
          <xsd:enumeration value="A renseigner"/>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restriction>
      </xsd:simpleType>
    </xsd:element>
    <xsd:element name="Tags" ma:index="10" nillable="true" ma:displayName="Tags" ma:internalName="Tags">
      <xsd:simpleType>
        <xsd:restriction base="dms:Text">
          <xsd:maxLength value="255"/>
        </xsd:restriction>
      </xsd:simpleType>
    </xsd:element>
    <xsd:element name="Type_x0020_spec" ma:index="18" nillable="true" ma:displayName="Concerne" ma:default="A renseigner" ma:hidden="true" ma:internalName="Type_x0020_spec" ma:readOnly="false">
      <xsd:complexType>
        <xsd:complexContent>
          <xsd:extension base="dms:MultiChoiceFillIn">
            <xsd:sequence>
              <xsd:element name="Value" maxOccurs="unbounded" minOccurs="0" nillable="true">
                <xsd:simpleType>
                  <xsd:union memberTypes="dms:Text">
                    <xsd:simpleType>
                      <xsd:restriction base="dms:Choice">
                        <xsd:enumeration value="A renseigner"/>
                        <xsd:enumeration value="APCC"/>
                        <xsd:enumeration value="CBS"/>
                        <xsd:enumeration value="Exports à la demande"/>
                        <xsd:enumeration value="Exports réguliers"/>
                        <xsd:enumeration value="Exports hors réseaux"/>
                        <xsd:enumeration value="Guide Méthodo"/>
                        <xsd:enumeration value="Imports Sudoc"/>
                        <xsd:enumeration value="PSI"/>
                        <xsd:enumeration value="Scripts"/>
                        <xsd:enumeration value="Self Sudoc"/>
                        <xsd:enumeration value="Site Web"/>
                        <xsd:enumeration value="Supeb"/>
                        <xsd:enumeration value="Webstats"/>
                        <xsd:enumeration value="WinIBW"/>
                        <xsd:enumeration value="Z39-50"/>
                      </xsd:restriction>
                    </xsd:simpleType>
                  </xsd:un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7" nillable="true" ma:displayName="Date de création" ma:default="[today]" ma:description="Date à laquelle la ressource a été créée" ma:format="DateOnly"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dfc4818-8913-436f-b377-048022affe40" elementFormDefault="qualified">
    <xsd:import namespace="http://schemas.microsoft.com/office/2006/documentManagement/types"/>
    <xsd:import namespace="http://schemas.microsoft.com/office/infopath/2007/PartnerControls"/>
    <xsd:element name="Exaged_DocName" ma:index="13" nillable="true" ma:displayName="Nom du document" ma:hidden="true" ma:internalName="Exaged_Doc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ype de contenu"/>
        <xsd:element ref="dc:title" minOccurs="0" maxOccurs="1" ma:index="1" ma:displayName="Titre"/>
        <xsd:element ref="dc:subject" minOccurs="0" maxOccurs="1"/>
        <xsd:element ref="dc:description" minOccurs="0" maxOccurs="1" ma:index="8" ma:displayName="Commentaires"/>
        <xsd:element name="keywords" minOccurs="0" maxOccurs="1" type="xsd:string" ma:index="9"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ype_x0020_spec xmlns="9cb235b8-7541-4a6e-b886-1bf4192805bd">
      <Value>A renseigner</Value>
    </Type_x0020_spec>
    <Etat_x0020_du_x0020_document xmlns="9cb235b8-7541-4a6e-b886-1bf4192805bd" xsi:nil="true"/>
    <TRI xmlns="9cb235b8-7541-4a6e-b886-1bf4192805bd">A renseigner</TRI>
    <Tags xmlns="9cb235b8-7541-4a6e-b886-1bf4192805bd" xsi:nil="true"/>
    <Structure xmlns="9cb235b8-7541-4a6e-b886-1bf4192805bd">ABES</Structure>
    <Type_x0020_de_x0020_document_x0020_standard xmlns="9cb235b8-7541-4a6e-b886-1bf4192805bd">A renseigner</Type_x0020_de_x0020_document_x0020_standard>
    <Année xmlns="9cb235b8-7541-4a6e-b886-1bf4192805bd">A renseigner</Année>
    <Exaged_DocName xmlns="fdfc4818-8913-436f-b377-048022affe40" xsi:nil="true"/>
    <_DCDateCreated xmlns="http://schemas.microsoft.com/sharepoint/v3/fields">2019-06-04T13:02:46+00:00</_DCDateCreated>
  </documentManagement>
</p:properties>
</file>

<file path=customXml/itemProps1.xml><?xml version="1.0" encoding="utf-8"?>
<ds:datastoreItem xmlns:ds="http://schemas.openxmlformats.org/officeDocument/2006/customXml" ds:itemID="{1015E269-2BE7-4726-B948-90775CBA1876}"/>
</file>

<file path=customXml/itemProps2.xml><?xml version="1.0" encoding="utf-8"?>
<ds:datastoreItem xmlns:ds="http://schemas.openxmlformats.org/officeDocument/2006/customXml" ds:itemID="{57EEDD76-1494-4982-B6DA-CD8F612577E9}"/>
</file>

<file path=customXml/itemProps3.xml><?xml version="1.0" encoding="utf-8"?>
<ds:datastoreItem xmlns:ds="http://schemas.openxmlformats.org/officeDocument/2006/customXml" ds:itemID="{BE961D0F-5C87-4E66-8F9E-A7381A0A07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ABES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Illhem Addoun</dc:creator>
  <cp:lastModifiedBy>Illhem Addoun</cp:lastModifiedBy>
  <dcterms:created xsi:type="dcterms:W3CDTF">2019-06-03T08:14:05Z</dcterms:created>
  <dcterms:modified xsi:type="dcterms:W3CDTF">2019-06-03T08:18:41Z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0x010100505AF35FDCA54D2FA379F261E520FD37003BA607584A07684089D0538041E4120804070200886129D440C4DA48A35B4E8A1A4E9006</vt:lpwstr>
  </property>
</Properties>
</file>