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doun\Downloads\"/>
    </mc:Choice>
  </mc:AlternateContent>
  <bookViews>
    <workbookView xWindow="0" yWindow="0" windowWidth="28800" windowHeight="12435"/>
  </bookViews>
  <sheets>
    <sheet name="#jabes18" sheetId="1" r:id="rId1"/>
  </sheets>
  <calcPr calcId="152511"/>
</workbook>
</file>

<file path=xl/calcChain.xml><?xml version="1.0" encoding="utf-8"?>
<calcChain xmlns="http://schemas.openxmlformats.org/spreadsheetml/2006/main">
  <c r="E798" i="1" l="1"/>
  <c r="B798" i="1"/>
  <c r="E797" i="1"/>
  <c r="B797" i="1"/>
  <c r="E796" i="1"/>
  <c r="B796" i="1"/>
  <c r="E795" i="1"/>
  <c r="B795" i="1"/>
  <c r="E794" i="1"/>
  <c r="B794" i="1"/>
  <c r="E793" i="1"/>
  <c r="B793" i="1"/>
  <c r="E792" i="1"/>
  <c r="B792" i="1"/>
  <c r="E791" i="1"/>
  <c r="B791" i="1"/>
  <c r="E790" i="1"/>
  <c r="B790" i="1"/>
  <c r="E789" i="1"/>
  <c r="B789" i="1"/>
  <c r="E788" i="1"/>
  <c r="B788" i="1"/>
  <c r="E787" i="1"/>
  <c r="B787" i="1"/>
  <c r="E786" i="1"/>
  <c r="B786" i="1"/>
  <c r="E785" i="1"/>
  <c r="B785" i="1"/>
  <c r="E784" i="1"/>
  <c r="B784" i="1"/>
  <c r="E783" i="1"/>
  <c r="B783" i="1"/>
  <c r="E782" i="1"/>
  <c r="B782" i="1"/>
  <c r="E781" i="1"/>
  <c r="B781" i="1"/>
  <c r="E780" i="1"/>
  <c r="B780" i="1"/>
  <c r="E779" i="1"/>
  <c r="B779" i="1"/>
  <c r="E778" i="1"/>
  <c r="B778" i="1"/>
  <c r="E777" i="1"/>
  <c r="B777" i="1"/>
  <c r="E776" i="1"/>
  <c r="B776" i="1"/>
  <c r="E775" i="1"/>
  <c r="B775" i="1"/>
  <c r="E774" i="1"/>
  <c r="B774" i="1"/>
  <c r="E773" i="1"/>
  <c r="B773" i="1"/>
  <c r="E772" i="1"/>
  <c r="B772" i="1"/>
  <c r="E771" i="1"/>
  <c r="B771" i="1"/>
  <c r="E770" i="1"/>
  <c r="B770" i="1"/>
  <c r="E769" i="1"/>
  <c r="B769" i="1"/>
  <c r="E768" i="1"/>
  <c r="B768" i="1"/>
  <c r="E767" i="1"/>
  <c r="B767" i="1"/>
  <c r="E766" i="1"/>
  <c r="B766" i="1"/>
  <c r="E765" i="1"/>
  <c r="B765" i="1"/>
  <c r="E764" i="1"/>
  <c r="B764" i="1"/>
  <c r="E763" i="1"/>
  <c r="B763" i="1"/>
  <c r="E762" i="1"/>
  <c r="B762" i="1"/>
  <c r="E761" i="1"/>
  <c r="B761" i="1"/>
  <c r="E760" i="1"/>
  <c r="B760" i="1"/>
  <c r="E759" i="1"/>
  <c r="B759" i="1"/>
  <c r="E758" i="1"/>
  <c r="B758" i="1"/>
  <c r="E757" i="1"/>
  <c r="B757" i="1"/>
  <c r="E756" i="1"/>
  <c r="B756" i="1"/>
  <c r="E755" i="1"/>
  <c r="B755" i="1"/>
  <c r="E754" i="1"/>
  <c r="B754" i="1"/>
  <c r="E753" i="1"/>
  <c r="B753" i="1"/>
  <c r="E752" i="1"/>
  <c r="B752" i="1"/>
  <c r="E751" i="1"/>
  <c r="B751" i="1"/>
  <c r="E750" i="1"/>
  <c r="B750" i="1"/>
  <c r="E749" i="1"/>
  <c r="B749" i="1"/>
  <c r="E748" i="1"/>
  <c r="B748" i="1"/>
  <c r="E747" i="1"/>
  <c r="B747" i="1"/>
  <c r="E746" i="1"/>
  <c r="B746" i="1"/>
  <c r="E745" i="1"/>
  <c r="B745" i="1"/>
  <c r="E744" i="1"/>
  <c r="B744" i="1"/>
  <c r="E743" i="1"/>
  <c r="B743" i="1"/>
  <c r="E742" i="1"/>
  <c r="B742" i="1"/>
  <c r="E741" i="1"/>
  <c r="B741" i="1"/>
  <c r="E740" i="1"/>
  <c r="B740" i="1"/>
  <c r="E739" i="1"/>
  <c r="B739" i="1"/>
  <c r="E738" i="1"/>
  <c r="B738" i="1"/>
  <c r="E737" i="1"/>
  <c r="B737" i="1"/>
  <c r="E736" i="1"/>
  <c r="B736" i="1"/>
  <c r="E735" i="1"/>
  <c r="B735" i="1"/>
  <c r="E734" i="1"/>
  <c r="B734" i="1"/>
  <c r="E733" i="1"/>
  <c r="B733" i="1"/>
  <c r="E732" i="1"/>
  <c r="B732" i="1"/>
  <c r="E731" i="1"/>
  <c r="B731" i="1"/>
  <c r="E730" i="1"/>
  <c r="B730" i="1"/>
  <c r="E729" i="1"/>
  <c r="B729" i="1"/>
  <c r="E728" i="1"/>
  <c r="B728" i="1"/>
  <c r="E727" i="1"/>
  <c r="B727" i="1"/>
  <c r="E726" i="1"/>
  <c r="B726" i="1"/>
  <c r="E725" i="1"/>
  <c r="B725" i="1"/>
  <c r="E724" i="1"/>
  <c r="B724" i="1"/>
  <c r="E723" i="1"/>
  <c r="B723" i="1"/>
  <c r="E722" i="1"/>
  <c r="B722" i="1"/>
  <c r="E721" i="1"/>
  <c r="B721" i="1"/>
  <c r="E720" i="1"/>
  <c r="B720" i="1"/>
  <c r="E719" i="1"/>
  <c r="B719" i="1"/>
  <c r="E718" i="1"/>
  <c r="B718" i="1"/>
  <c r="E717" i="1"/>
  <c r="B717" i="1"/>
  <c r="E716" i="1"/>
  <c r="B716" i="1"/>
  <c r="E715" i="1"/>
  <c r="B715" i="1"/>
  <c r="E714" i="1"/>
  <c r="B714" i="1"/>
  <c r="E713" i="1"/>
  <c r="B713" i="1"/>
  <c r="E712" i="1"/>
  <c r="B712" i="1"/>
  <c r="E711" i="1"/>
  <c r="B711" i="1"/>
  <c r="E710" i="1"/>
  <c r="B710" i="1"/>
  <c r="E709" i="1"/>
  <c r="B709" i="1"/>
  <c r="E708" i="1"/>
  <c r="B708" i="1"/>
  <c r="E707" i="1"/>
  <c r="B707" i="1"/>
  <c r="E706" i="1"/>
  <c r="B706" i="1"/>
  <c r="E705" i="1"/>
  <c r="B705" i="1"/>
  <c r="E704" i="1"/>
  <c r="B704" i="1"/>
  <c r="E703" i="1"/>
  <c r="B703" i="1"/>
  <c r="E702" i="1"/>
  <c r="B702" i="1"/>
  <c r="E701" i="1"/>
  <c r="B701" i="1"/>
  <c r="E700" i="1"/>
  <c r="B700" i="1"/>
  <c r="E699" i="1"/>
  <c r="B699" i="1"/>
  <c r="E698" i="1"/>
  <c r="B698" i="1"/>
  <c r="E697" i="1"/>
  <c r="B697" i="1"/>
  <c r="E696" i="1"/>
  <c r="B696" i="1"/>
  <c r="E695" i="1"/>
  <c r="B695" i="1"/>
  <c r="E694" i="1"/>
  <c r="B694" i="1"/>
  <c r="E693" i="1"/>
  <c r="B693" i="1"/>
  <c r="E692" i="1"/>
  <c r="B692" i="1"/>
  <c r="E691" i="1"/>
  <c r="B691" i="1"/>
  <c r="E690" i="1"/>
  <c r="B690" i="1"/>
  <c r="E689" i="1"/>
  <c r="B689" i="1"/>
  <c r="E688" i="1"/>
  <c r="B688" i="1"/>
  <c r="E687" i="1"/>
  <c r="B687" i="1"/>
  <c r="E686" i="1"/>
  <c r="B686" i="1"/>
  <c r="E685" i="1"/>
  <c r="B685" i="1"/>
  <c r="E684" i="1"/>
  <c r="B684" i="1"/>
  <c r="E683" i="1"/>
  <c r="B683" i="1"/>
  <c r="E682" i="1"/>
  <c r="B682" i="1"/>
  <c r="E681" i="1"/>
  <c r="B681" i="1"/>
  <c r="E680" i="1"/>
  <c r="B680" i="1"/>
  <c r="E679" i="1"/>
  <c r="B679" i="1"/>
  <c r="E678" i="1"/>
  <c r="B678" i="1"/>
  <c r="E677" i="1"/>
  <c r="B677" i="1"/>
  <c r="E676" i="1"/>
  <c r="B676" i="1"/>
  <c r="E675" i="1"/>
  <c r="B675" i="1"/>
  <c r="E674" i="1"/>
  <c r="B674" i="1"/>
  <c r="E673" i="1"/>
  <c r="B673" i="1"/>
  <c r="E672" i="1"/>
  <c r="B672" i="1"/>
  <c r="E671" i="1"/>
  <c r="B671" i="1"/>
  <c r="E670" i="1"/>
  <c r="B670" i="1"/>
  <c r="E669" i="1"/>
  <c r="B669" i="1"/>
  <c r="E668" i="1"/>
  <c r="B668" i="1"/>
  <c r="E667" i="1"/>
  <c r="B667" i="1"/>
  <c r="E666" i="1"/>
  <c r="B666" i="1"/>
  <c r="E665" i="1"/>
  <c r="B665" i="1"/>
  <c r="E664" i="1"/>
  <c r="B664" i="1"/>
  <c r="E663" i="1"/>
  <c r="B663" i="1"/>
  <c r="E662" i="1"/>
  <c r="B662" i="1"/>
  <c r="E661" i="1"/>
  <c r="B661" i="1"/>
  <c r="E660" i="1"/>
  <c r="B660" i="1"/>
  <c r="E659" i="1"/>
  <c r="B659" i="1"/>
  <c r="E658" i="1"/>
  <c r="B658" i="1"/>
  <c r="E657" i="1"/>
  <c r="B657" i="1"/>
  <c r="E656" i="1"/>
  <c r="B656" i="1"/>
  <c r="E655" i="1"/>
  <c r="B655" i="1"/>
  <c r="E654" i="1"/>
  <c r="B654" i="1"/>
  <c r="E653" i="1"/>
  <c r="B653" i="1"/>
  <c r="E652" i="1"/>
  <c r="B652" i="1"/>
  <c r="E651" i="1"/>
  <c r="B651" i="1"/>
  <c r="E650" i="1"/>
  <c r="B650" i="1"/>
  <c r="E649" i="1"/>
  <c r="B649" i="1"/>
  <c r="E648" i="1"/>
  <c r="B648" i="1"/>
  <c r="E647" i="1"/>
  <c r="B647" i="1"/>
  <c r="E646" i="1"/>
  <c r="B646" i="1"/>
  <c r="E645" i="1"/>
  <c r="B645" i="1"/>
  <c r="E644" i="1"/>
  <c r="B644" i="1"/>
  <c r="E643" i="1"/>
  <c r="B643" i="1"/>
  <c r="E642" i="1"/>
  <c r="B642" i="1"/>
  <c r="E641" i="1"/>
  <c r="B641" i="1"/>
  <c r="E640" i="1"/>
  <c r="B640" i="1"/>
  <c r="E639" i="1"/>
  <c r="B639" i="1"/>
  <c r="E638" i="1"/>
  <c r="B638" i="1"/>
  <c r="E637" i="1"/>
  <c r="B637" i="1"/>
  <c r="E636" i="1"/>
  <c r="B636" i="1"/>
  <c r="E635" i="1"/>
  <c r="B635" i="1"/>
  <c r="E634" i="1"/>
  <c r="B634" i="1"/>
  <c r="E633" i="1"/>
  <c r="B633" i="1"/>
  <c r="E632" i="1"/>
  <c r="B632" i="1"/>
  <c r="E631" i="1"/>
  <c r="B631" i="1"/>
  <c r="E630" i="1"/>
  <c r="B630" i="1"/>
  <c r="E629" i="1"/>
  <c r="B629" i="1"/>
  <c r="E628" i="1"/>
  <c r="B628" i="1"/>
  <c r="E627" i="1"/>
  <c r="B627" i="1"/>
  <c r="E626" i="1"/>
  <c r="B626" i="1"/>
  <c r="E625" i="1"/>
  <c r="B625" i="1"/>
  <c r="E624" i="1"/>
  <c r="B624" i="1"/>
  <c r="E623" i="1"/>
  <c r="B623" i="1"/>
  <c r="E622" i="1"/>
  <c r="B622" i="1"/>
  <c r="E621" i="1"/>
  <c r="B621" i="1"/>
  <c r="E620" i="1"/>
  <c r="B620" i="1"/>
  <c r="E619" i="1"/>
  <c r="B619" i="1"/>
  <c r="E618" i="1"/>
  <c r="B618" i="1"/>
  <c r="E617" i="1"/>
  <c r="B617" i="1"/>
  <c r="E616" i="1"/>
  <c r="B616" i="1"/>
  <c r="E615" i="1"/>
  <c r="B615" i="1"/>
  <c r="E614" i="1"/>
  <c r="B614" i="1"/>
  <c r="E613" i="1"/>
  <c r="B613" i="1"/>
  <c r="E612" i="1"/>
  <c r="B612" i="1"/>
  <c r="E611" i="1"/>
  <c r="B611" i="1"/>
  <c r="E610" i="1"/>
  <c r="B610" i="1"/>
  <c r="E609" i="1"/>
  <c r="B609" i="1"/>
  <c r="E608" i="1"/>
  <c r="B608" i="1"/>
  <c r="E607" i="1"/>
  <c r="B607" i="1"/>
  <c r="E606" i="1"/>
  <c r="B606" i="1"/>
  <c r="E605" i="1"/>
  <c r="B605" i="1"/>
  <c r="E604" i="1"/>
  <c r="B604" i="1"/>
  <c r="E603" i="1"/>
  <c r="B603" i="1"/>
  <c r="E602" i="1"/>
  <c r="B602" i="1"/>
  <c r="E601" i="1"/>
  <c r="B601" i="1"/>
  <c r="E600" i="1"/>
  <c r="B600" i="1"/>
  <c r="E599" i="1"/>
  <c r="B599" i="1"/>
  <c r="E598" i="1"/>
  <c r="B598" i="1"/>
  <c r="E597" i="1"/>
  <c r="B597" i="1"/>
  <c r="E596" i="1"/>
  <c r="B596" i="1"/>
  <c r="E595" i="1"/>
  <c r="B595" i="1"/>
  <c r="E594" i="1"/>
  <c r="B594" i="1"/>
  <c r="E593" i="1"/>
  <c r="B593" i="1"/>
  <c r="E592" i="1"/>
  <c r="B592" i="1"/>
  <c r="E591" i="1"/>
  <c r="B591" i="1"/>
  <c r="E590" i="1"/>
  <c r="B590" i="1"/>
  <c r="E589" i="1"/>
  <c r="B589" i="1"/>
  <c r="E588" i="1"/>
  <c r="B588" i="1"/>
  <c r="E587" i="1"/>
  <c r="B587" i="1"/>
  <c r="E586" i="1"/>
  <c r="B586" i="1"/>
  <c r="E585" i="1"/>
  <c r="B585" i="1"/>
  <c r="E584" i="1"/>
  <c r="B584" i="1"/>
  <c r="E583" i="1"/>
  <c r="B583" i="1"/>
  <c r="E582" i="1"/>
  <c r="B582" i="1"/>
  <c r="E581" i="1"/>
  <c r="B581" i="1"/>
  <c r="E580" i="1"/>
  <c r="B580" i="1"/>
  <c r="E579" i="1"/>
  <c r="B579" i="1"/>
  <c r="E578" i="1"/>
  <c r="B578" i="1"/>
  <c r="E577" i="1"/>
  <c r="B577" i="1"/>
  <c r="E576" i="1"/>
  <c r="B576" i="1"/>
  <c r="E575" i="1"/>
  <c r="B575" i="1"/>
  <c r="E574" i="1"/>
  <c r="B574" i="1"/>
  <c r="E573" i="1"/>
  <c r="B573" i="1"/>
  <c r="E572" i="1"/>
  <c r="B572" i="1"/>
  <c r="E571" i="1"/>
  <c r="B571" i="1"/>
  <c r="E570" i="1"/>
  <c r="B570" i="1"/>
  <c r="E569" i="1"/>
  <c r="B569" i="1"/>
  <c r="E568" i="1"/>
  <c r="B568" i="1"/>
  <c r="E567" i="1"/>
  <c r="B567" i="1"/>
  <c r="E566" i="1"/>
  <c r="B566" i="1"/>
  <c r="E565" i="1"/>
  <c r="B565" i="1"/>
  <c r="E564" i="1"/>
  <c r="B564" i="1"/>
  <c r="E563" i="1"/>
  <c r="B563" i="1"/>
  <c r="E562" i="1"/>
  <c r="B562" i="1"/>
  <c r="E561" i="1"/>
  <c r="B561" i="1"/>
  <c r="E560" i="1"/>
  <c r="B560" i="1"/>
  <c r="E559" i="1"/>
  <c r="B559" i="1"/>
  <c r="E558" i="1"/>
  <c r="B558" i="1"/>
  <c r="E557" i="1"/>
  <c r="B557" i="1"/>
  <c r="E556" i="1"/>
  <c r="B556" i="1"/>
  <c r="E555" i="1"/>
  <c r="B555" i="1"/>
  <c r="E554" i="1"/>
  <c r="B554" i="1"/>
  <c r="E553" i="1"/>
  <c r="B553" i="1"/>
  <c r="E552" i="1"/>
  <c r="B552" i="1"/>
  <c r="E551" i="1"/>
  <c r="B551" i="1"/>
  <c r="E550" i="1"/>
  <c r="B550" i="1"/>
  <c r="E549" i="1"/>
  <c r="B549" i="1"/>
  <c r="E548" i="1"/>
  <c r="B548" i="1"/>
  <c r="E547" i="1"/>
  <c r="B547" i="1"/>
  <c r="E546" i="1"/>
  <c r="B546" i="1"/>
  <c r="E545" i="1"/>
  <c r="B545" i="1"/>
  <c r="E544" i="1"/>
  <c r="B544" i="1"/>
  <c r="E543" i="1"/>
  <c r="B543" i="1"/>
  <c r="E542" i="1"/>
  <c r="B542" i="1"/>
  <c r="E541" i="1"/>
  <c r="B541" i="1"/>
  <c r="E540" i="1"/>
  <c r="B540" i="1"/>
  <c r="E539" i="1"/>
  <c r="B539" i="1"/>
  <c r="E538" i="1"/>
  <c r="B538" i="1"/>
  <c r="E537" i="1"/>
  <c r="B537" i="1"/>
  <c r="E536" i="1"/>
  <c r="B536" i="1"/>
  <c r="E535" i="1"/>
  <c r="B535" i="1"/>
  <c r="E534" i="1"/>
  <c r="B534" i="1"/>
  <c r="E533" i="1"/>
  <c r="B533" i="1"/>
  <c r="E532" i="1"/>
  <c r="B532" i="1"/>
  <c r="E531" i="1"/>
  <c r="B531" i="1"/>
  <c r="E530" i="1"/>
  <c r="B530" i="1"/>
  <c r="E529" i="1"/>
  <c r="B529" i="1"/>
  <c r="E528" i="1"/>
  <c r="B528" i="1"/>
  <c r="E527" i="1"/>
  <c r="B527" i="1"/>
  <c r="E526" i="1"/>
  <c r="B526" i="1"/>
  <c r="E525" i="1"/>
  <c r="B525" i="1"/>
  <c r="E524" i="1"/>
  <c r="B524" i="1"/>
  <c r="E523" i="1"/>
  <c r="B523" i="1"/>
  <c r="E522" i="1"/>
  <c r="B522" i="1"/>
  <c r="E521" i="1"/>
  <c r="B521" i="1"/>
  <c r="E520" i="1"/>
  <c r="B520" i="1"/>
  <c r="E519" i="1"/>
  <c r="B519" i="1"/>
  <c r="E518" i="1"/>
  <c r="B518" i="1"/>
  <c r="E517" i="1"/>
  <c r="B517" i="1"/>
  <c r="E516" i="1"/>
  <c r="B516" i="1"/>
  <c r="E515" i="1"/>
  <c r="B515" i="1"/>
  <c r="E514" i="1"/>
  <c r="B514" i="1"/>
  <c r="E513" i="1"/>
  <c r="B513" i="1"/>
  <c r="E512" i="1"/>
  <c r="B512" i="1"/>
  <c r="E511" i="1"/>
  <c r="B511" i="1"/>
  <c r="E510" i="1"/>
  <c r="B510" i="1"/>
  <c r="E509" i="1"/>
  <c r="B509" i="1"/>
  <c r="E508" i="1"/>
  <c r="B508" i="1"/>
  <c r="E507" i="1"/>
  <c r="B507" i="1"/>
  <c r="E506" i="1"/>
  <c r="B506" i="1"/>
  <c r="E505" i="1"/>
  <c r="B505" i="1"/>
  <c r="E504" i="1"/>
  <c r="B504" i="1"/>
  <c r="E503" i="1"/>
  <c r="B503" i="1"/>
  <c r="E502" i="1"/>
  <c r="B502" i="1"/>
  <c r="E501" i="1"/>
  <c r="B501" i="1"/>
  <c r="E500" i="1"/>
  <c r="B500" i="1"/>
  <c r="E499" i="1"/>
  <c r="B499" i="1"/>
  <c r="E498" i="1"/>
  <c r="B498" i="1"/>
  <c r="E497" i="1"/>
  <c r="B497" i="1"/>
  <c r="E496" i="1"/>
  <c r="B496" i="1"/>
  <c r="E495" i="1"/>
  <c r="B495" i="1"/>
  <c r="E494" i="1"/>
  <c r="B494" i="1"/>
  <c r="E493" i="1"/>
  <c r="B493" i="1"/>
  <c r="E492" i="1"/>
  <c r="B492" i="1"/>
  <c r="E491" i="1"/>
  <c r="B491" i="1"/>
  <c r="E490" i="1"/>
  <c r="B490" i="1"/>
  <c r="E489" i="1"/>
  <c r="B489" i="1"/>
  <c r="E488" i="1"/>
  <c r="B488" i="1"/>
  <c r="E487" i="1"/>
  <c r="B487" i="1"/>
  <c r="E486" i="1"/>
  <c r="B486" i="1"/>
  <c r="E485" i="1"/>
  <c r="B485" i="1"/>
  <c r="E484" i="1"/>
  <c r="B484" i="1"/>
  <c r="E483" i="1"/>
  <c r="B483" i="1"/>
  <c r="E482" i="1"/>
  <c r="B482" i="1"/>
  <c r="E481" i="1"/>
  <c r="B481" i="1"/>
  <c r="E480" i="1"/>
  <c r="B480" i="1"/>
  <c r="E479" i="1"/>
  <c r="B479" i="1"/>
  <c r="E478" i="1"/>
  <c r="B478" i="1"/>
  <c r="E477" i="1"/>
  <c r="B477" i="1"/>
  <c r="E476" i="1"/>
  <c r="B476" i="1"/>
  <c r="E475" i="1"/>
  <c r="B475" i="1"/>
  <c r="E474" i="1"/>
  <c r="B474" i="1"/>
  <c r="E473" i="1"/>
  <c r="B473" i="1"/>
  <c r="E472" i="1"/>
  <c r="B472" i="1"/>
  <c r="E471" i="1"/>
  <c r="B471" i="1"/>
  <c r="E470" i="1"/>
  <c r="B470" i="1"/>
  <c r="E469" i="1"/>
  <c r="B469" i="1"/>
  <c r="E468" i="1"/>
  <c r="B468" i="1"/>
  <c r="E467" i="1"/>
  <c r="B467" i="1"/>
  <c r="E466" i="1"/>
  <c r="B466" i="1"/>
  <c r="E465" i="1"/>
  <c r="B465" i="1"/>
  <c r="E464" i="1"/>
  <c r="B464" i="1"/>
  <c r="E463" i="1"/>
  <c r="B463" i="1"/>
  <c r="E462" i="1"/>
  <c r="B462" i="1"/>
  <c r="E461" i="1"/>
  <c r="B461" i="1"/>
  <c r="E460" i="1"/>
  <c r="B460" i="1"/>
  <c r="E459" i="1"/>
  <c r="B459" i="1"/>
  <c r="E458" i="1"/>
  <c r="B458" i="1"/>
  <c r="E457" i="1"/>
  <c r="B457" i="1"/>
  <c r="E456" i="1"/>
  <c r="B456" i="1"/>
  <c r="E455" i="1"/>
  <c r="B455" i="1"/>
  <c r="E454" i="1"/>
  <c r="B454" i="1"/>
  <c r="E453" i="1"/>
  <c r="B453" i="1"/>
  <c r="E452" i="1"/>
  <c r="B452" i="1"/>
  <c r="E451" i="1"/>
  <c r="B451" i="1"/>
  <c r="E450" i="1"/>
  <c r="B450" i="1"/>
  <c r="E449" i="1"/>
  <c r="B449" i="1"/>
  <c r="E448" i="1"/>
  <c r="B448" i="1"/>
  <c r="E447" i="1"/>
  <c r="B447" i="1"/>
  <c r="E446" i="1"/>
  <c r="B446" i="1"/>
  <c r="E445" i="1"/>
  <c r="B445" i="1"/>
  <c r="E444" i="1"/>
  <c r="B444" i="1"/>
  <c r="E443" i="1"/>
  <c r="B443" i="1"/>
  <c r="E442" i="1"/>
  <c r="B442" i="1"/>
  <c r="E441" i="1"/>
  <c r="B441" i="1"/>
  <c r="E440" i="1"/>
  <c r="B440" i="1"/>
  <c r="E439" i="1"/>
  <c r="B439" i="1"/>
  <c r="E438" i="1"/>
  <c r="B438" i="1"/>
  <c r="E437" i="1"/>
  <c r="B437" i="1"/>
  <c r="E436" i="1"/>
  <c r="B436" i="1"/>
  <c r="E435" i="1"/>
  <c r="B435" i="1"/>
  <c r="E434" i="1"/>
  <c r="B434" i="1"/>
  <c r="E433" i="1"/>
  <c r="B433" i="1"/>
  <c r="E432" i="1"/>
  <c r="B432" i="1"/>
  <c r="E431" i="1"/>
  <c r="B431" i="1"/>
  <c r="E430" i="1"/>
  <c r="B430" i="1"/>
  <c r="E429" i="1"/>
  <c r="B429" i="1"/>
  <c r="E428" i="1"/>
  <c r="B428" i="1"/>
  <c r="E427" i="1"/>
  <c r="B427" i="1"/>
  <c r="E426" i="1"/>
  <c r="B426" i="1"/>
  <c r="E425" i="1"/>
  <c r="B425" i="1"/>
  <c r="E424" i="1"/>
  <c r="B424" i="1"/>
  <c r="E423" i="1"/>
  <c r="B423" i="1"/>
  <c r="E422" i="1"/>
  <c r="B422" i="1"/>
  <c r="E421" i="1"/>
  <c r="B421" i="1"/>
  <c r="E420" i="1"/>
  <c r="B420" i="1"/>
  <c r="E419" i="1"/>
  <c r="B419" i="1"/>
  <c r="E418" i="1"/>
  <c r="B418" i="1"/>
  <c r="E417" i="1"/>
  <c r="B417" i="1"/>
  <c r="E416" i="1"/>
  <c r="B416" i="1"/>
  <c r="E415" i="1"/>
  <c r="B415" i="1"/>
  <c r="E414" i="1"/>
  <c r="B414" i="1"/>
  <c r="E413" i="1"/>
  <c r="B413" i="1"/>
  <c r="E412" i="1"/>
  <c r="B412" i="1"/>
  <c r="E411" i="1"/>
  <c r="B411" i="1"/>
  <c r="E410" i="1"/>
  <c r="B410" i="1"/>
  <c r="E409" i="1"/>
  <c r="B409" i="1"/>
  <c r="E408" i="1"/>
  <c r="B408" i="1"/>
  <c r="E407" i="1"/>
  <c r="B407" i="1"/>
  <c r="E406" i="1"/>
  <c r="B406" i="1"/>
  <c r="E405" i="1"/>
  <c r="B405" i="1"/>
  <c r="E404" i="1"/>
  <c r="B404" i="1"/>
  <c r="E403" i="1"/>
  <c r="B403" i="1"/>
  <c r="E402" i="1"/>
  <c r="B402" i="1"/>
  <c r="E401" i="1"/>
  <c r="B401" i="1"/>
  <c r="E400" i="1"/>
  <c r="B400" i="1"/>
  <c r="E399" i="1"/>
  <c r="B399" i="1"/>
  <c r="E398" i="1"/>
  <c r="B398" i="1"/>
  <c r="E397" i="1"/>
  <c r="B397" i="1"/>
  <c r="E396" i="1"/>
  <c r="B396" i="1"/>
  <c r="E395" i="1"/>
  <c r="B395" i="1"/>
  <c r="E394" i="1"/>
  <c r="B394" i="1"/>
  <c r="E393" i="1"/>
  <c r="B393" i="1"/>
  <c r="E392" i="1"/>
  <c r="B392" i="1"/>
  <c r="E391" i="1"/>
  <c r="B391" i="1"/>
  <c r="E390" i="1"/>
  <c r="B390" i="1"/>
  <c r="E389" i="1"/>
  <c r="B389" i="1"/>
  <c r="E388" i="1"/>
  <c r="B388" i="1"/>
  <c r="E387" i="1"/>
  <c r="B387" i="1"/>
  <c r="E386" i="1"/>
  <c r="B386" i="1"/>
  <c r="E385" i="1"/>
  <c r="B385" i="1"/>
  <c r="E384" i="1"/>
  <c r="B384" i="1"/>
  <c r="E383" i="1"/>
  <c r="B383" i="1"/>
  <c r="E382" i="1"/>
  <c r="B382" i="1"/>
  <c r="E381" i="1"/>
  <c r="B381" i="1"/>
  <c r="E380" i="1"/>
  <c r="B380" i="1"/>
  <c r="E379" i="1"/>
  <c r="B379" i="1"/>
  <c r="E378" i="1"/>
  <c r="B378" i="1"/>
  <c r="E377" i="1"/>
  <c r="B377" i="1"/>
  <c r="E376" i="1"/>
  <c r="B376" i="1"/>
  <c r="E375" i="1"/>
  <c r="B375" i="1"/>
  <c r="E374" i="1"/>
  <c r="B374" i="1"/>
  <c r="E373" i="1"/>
  <c r="B373" i="1"/>
  <c r="E372" i="1"/>
  <c r="B372" i="1"/>
  <c r="E371" i="1"/>
  <c r="B371" i="1"/>
  <c r="E370" i="1"/>
  <c r="B370" i="1"/>
  <c r="E369" i="1"/>
  <c r="B369" i="1"/>
  <c r="E368" i="1"/>
  <c r="B368" i="1"/>
  <c r="E367" i="1"/>
  <c r="B367" i="1"/>
  <c r="E366" i="1"/>
  <c r="B366" i="1"/>
  <c r="E365" i="1"/>
  <c r="B365" i="1"/>
  <c r="E364" i="1"/>
  <c r="B364" i="1"/>
  <c r="E363" i="1"/>
  <c r="B363" i="1"/>
  <c r="E362" i="1"/>
  <c r="B362" i="1"/>
  <c r="E361" i="1"/>
  <c r="B361" i="1"/>
  <c r="E360" i="1"/>
  <c r="B360" i="1"/>
  <c r="E359" i="1"/>
  <c r="B359" i="1"/>
  <c r="E358" i="1"/>
  <c r="B358" i="1"/>
  <c r="E357" i="1"/>
  <c r="B357" i="1"/>
  <c r="E356" i="1"/>
  <c r="B356" i="1"/>
  <c r="E355" i="1"/>
  <c r="B355" i="1"/>
  <c r="E354" i="1"/>
  <c r="B354" i="1"/>
  <c r="E353" i="1"/>
  <c r="B353" i="1"/>
  <c r="E352" i="1"/>
  <c r="B352" i="1"/>
  <c r="E351" i="1"/>
  <c r="B351" i="1"/>
  <c r="E350" i="1"/>
  <c r="B350" i="1"/>
  <c r="E349" i="1"/>
  <c r="B349" i="1"/>
  <c r="E348" i="1"/>
  <c r="B348" i="1"/>
  <c r="E347" i="1"/>
  <c r="B347" i="1"/>
  <c r="E346" i="1"/>
  <c r="B346" i="1"/>
  <c r="E345" i="1"/>
  <c r="B345" i="1"/>
  <c r="E344" i="1"/>
  <c r="B344" i="1"/>
  <c r="E343" i="1"/>
  <c r="B343" i="1"/>
  <c r="E342" i="1"/>
  <c r="B342" i="1"/>
  <c r="E341" i="1"/>
  <c r="B341" i="1"/>
  <c r="E340" i="1"/>
  <c r="B340" i="1"/>
  <c r="E339" i="1"/>
  <c r="B339" i="1"/>
  <c r="E338" i="1"/>
  <c r="B338" i="1"/>
  <c r="E337" i="1"/>
  <c r="B337" i="1"/>
  <c r="E336" i="1"/>
  <c r="B336" i="1"/>
  <c r="E335" i="1"/>
  <c r="B335" i="1"/>
  <c r="E334" i="1"/>
  <c r="B334" i="1"/>
  <c r="E333" i="1"/>
  <c r="B333" i="1"/>
  <c r="E332" i="1"/>
  <c r="B332" i="1"/>
  <c r="E331" i="1"/>
  <c r="B331" i="1"/>
  <c r="E330" i="1"/>
  <c r="B330" i="1"/>
  <c r="E329" i="1"/>
  <c r="B329" i="1"/>
  <c r="E328" i="1"/>
  <c r="B328" i="1"/>
  <c r="E327" i="1"/>
  <c r="B327" i="1"/>
  <c r="E326" i="1"/>
  <c r="B326" i="1"/>
  <c r="E325" i="1"/>
  <c r="B325" i="1"/>
  <c r="E324" i="1"/>
  <c r="B324" i="1"/>
  <c r="E323" i="1"/>
  <c r="B323" i="1"/>
  <c r="E322" i="1"/>
  <c r="B322" i="1"/>
  <c r="E321" i="1"/>
  <c r="B321" i="1"/>
  <c r="E320" i="1"/>
  <c r="B320" i="1"/>
  <c r="E319" i="1"/>
  <c r="B319" i="1"/>
  <c r="E318" i="1"/>
  <c r="B318" i="1"/>
  <c r="E317" i="1"/>
  <c r="B317" i="1"/>
  <c r="E316" i="1"/>
  <c r="B316" i="1"/>
  <c r="E315" i="1"/>
  <c r="B315" i="1"/>
  <c r="E314" i="1"/>
  <c r="B314" i="1"/>
  <c r="E313" i="1"/>
  <c r="B313" i="1"/>
  <c r="E312" i="1"/>
  <c r="B312" i="1"/>
  <c r="E311" i="1"/>
  <c r="B311" i="1"/>
  <c r="E310" i="1"/>
  <c r="B310" i="1"/>
  <c r="E309" i="1"/>
  <c r="B309" i="1"/>
  <c r="E308" i="1"/>
  <c r="B308" i="1"/>
  <c r="E307" i="1"/>
  <c r="B307" i="1"/>
  <c r="E306" i="1"/>
  <c r="B306" i="1"/>
  <c r="E305" i="1"/>
  <c r="B305" i="1"/>
  <c r="E304" i="1"/>
  <c r="B304" i="1"/>
  <c r="E303" i="1"/>
  <c r="B303" i="1"/>
  <c r="E302" i="1"/>
  <c r="B302" i="1"/>
  <c r="E301" i="1"/>
  <c r="B301" i="1"/>
  <c r="E300" i="1"/>
  <c r="B300" i="1"/>
  <c r="E299" i="1"/>
  <c r="B299" i="1"/>
  <c r="E298" i="1"/>
  <c r="B298" i="1"/>
  <c r="E297" i="1"/>
  <c r="B297" i="1"/>
  <c r="E296" i="1"/>
  <c r="B296" i="1"/>
  <c r="E295" i="1"/>
  <c r="B295" i="1"/>
  <c r="E294" i="1"/>
  <c r="B294" i="1"/>
  <c r="E293" i="1"/>
  <c r="B293" i="1"/>
  <c r="E292" i="1"/>
  <c r="B292" i="1"/>
  <c r="E291" i="1"/>
  <c r="B291" i="1"/>
  <c r="E290" i="1"/>
  <c r="B290" i="1"/>
  <c r="E289" i="1"/>
  <c r="B289" i="1"/>
  <c r="E288" i="1"/>
  <c r="B288" i="1"/>
  <c r="E287" i="1"/>
  <c r="B287" i="1"/>
  <c r="E286" i="1"/>
  <c r="B286" i="1"/>
  <c r="E285" i="1"/>
  <c r="B285" i="1"/>
  <c r="E284" i="1"/>
  <c r="B284" i="1"/>
  <c r="E283" i="1"/>
  <c r="B283" i="1"/>
  <c r="E282" i="1"/>
  <c r="B282" i="1"/>
  <c r="E281" i="1"/>
  <c r="B281" i="1"/>
  <c r="E280" i="1"/>
  <c r="B280" i="1"/>
  <c r="E279" i="1"/>
  <c r="B279" i="1"/>
  <c r="E278" i="1"/>
  <c r="B278" i="1"/>
  <c r="E277" i="1"/>
  <c r="B277" i="1"/>
  <c r="E276" i="1"/>
  <c r="B276" i="1"/>
  <c r="E275" i="1"/>
  <c r="B275" i="1"/>
  <c r="E274" i="1"/>
  <c r="B274" i="1"/>
  <c r="E273" i="1"/>
  <c r="B273" i="1"/>
  <c r="E272" i="1"/>
  <c r="B272" i="1"/>
  <c r="E271" i="1"/>
  <c r="B271" i="1"/>
  <c r="E270" i="1"/>
  <c r="B270" i="1"/>
  <c r="E269" i="1"/>
  <c r="B269" i="1"/>
  <c r="E268" i="1"/>
  <c r="B268" i="1"/>
  <c r="E267" i="1"/>
  <c r="B267" i="1"/>
  <c r="E266" i="1"/>
  <c r="B266" i="1"/>
  <c r="E265" i="1"/>
  <c r="B265" i="1"/>
  <c r="E264" i="1"/>
  <c r="B264" i="1"/>
  <c r="E263" i="1"/>
  <c r="B263" i="1"/>
  <c r="E262" i="1"/>
  <c r="B262" i="1"/>
  <c r="E261" i="1"/>
  <c r="B261" i="1"/>
  <c r="E260" i="1"/>
  <c r="B260" i="1"/>
  <c r="E259" i="1"/>
  <c r="B259" i="1"/>
  <c r="E258" i="1"/>
  <c r="B258" i="1"/>
  <c r="E257" i="1"/>
  <c r="B257" i="1"/>
  <c r="E256" i="1"/>
  <c r="B256" i="1"/>
  <c r="E255" i="1"/>
  <c r="B255" i="1"/>
  <c r="E254" i="1"/>
  <c r="B254" i="1"/>
  <c r="E253" i="1"/>
  <c r="B253" i="1"/>
  <c r="E252" i="1"/>
  <c r="B252" i="1"/>
  <c r="E251" i="1"/>
  <c r="B251" i="1"/>
  <c r="E250" i="1"/>
  <c r="B250" i="1"/>
  <c r="E249" i="1"/>
  <c r="B249" i="1"/>
  <c r="E248" i="1"/>
  <c r="B248" i="1"/>
  <c r="E247" i="1"/>
  <c r="B247" i="1"/>
  <c r="E246" i="1"/>
  <c r="B246" i="1"/>
  <c r="E245" i="1"/>
  <c r="B245" i="1"/>
  <c r="E244" i="1"/>
  <c r="B244" i="1"/>
  <c r="E243" i="1"/>
  <c r="B243" i="1"/>
  <c r="E242" i="1"/>
  <c r="B242" i="1"/>
  <c r="E241" i="1"/>
  <c r="B241" i="1"/>
  <c r="E240" i="1"/>
  <c r="B240" i="1"/>
  <c r="E239" i="1"/>
  <c r="B239" i="1"/>
  <c r="E238" i="1"/>
  <c r="B238" i="1"/>
  <c r="E237" i="1"/>
  <c r="B237" i="1"/>
  <c r="E236" i="1"/>
  <c r="B236" i="1"/>
  <c r="E235" i="1"/>
  <c r="B235" i="1"/>
  <c r="E234" i="1"/>
  <c r="B234" i="1"/>
  <c r="E233" i="1"/>
  <c r="B233" i="1"/>
  <c r="E232" i="1"/>
  <c r="B232" i="1"/>
  <c r="E231" i="1"/>
  <c r="B231" i="1"/>
  <c r="E230" i="1"/>
  <c r="B230" i="1"/>
  <c r="E229" i="1"/>
  <c r="B229" i="1"/>
  <c r="E228" i="1"/>
  <c r="B228" i="1"/>
  <c r="E227" i="1"/>
  <c r="B227" i="1"/>
  <c r="E226" i="1"/>
  <c r="B226" i="1"/>
  <c r="E225" i="1"/>
  <c r="B225" i="1"/>
  <c r="E224" i="1"/>
  <c r="B224" i="1"/>
  <c r="E223" i="1"/>
  <c r="B223" i="1"/>
  <c r="E222" i="1"/>
  <c r="B222" i="1"/>
  <c r="E221" i="1"/>
  <c r="B221" i="1"/>
  <c r="E220" i="1"/>
  <c r="B220" i="1"/>
  <c r="E219" i="1"/>
  <c r="B219" i="1"/>
  <c r="E218" i="1"/>
  <c r="B218" i="1"/>
  <c r="E217" i="1"/>
  <c r="B217" i="1"/>
  <c r="E216" i="1"/>
  <c r="B216" i="1"/>
  <c r="E215" i="1"/>
  <c r="B215" i="1"/>
  <c r="E214" i="1"/>
  <c r="B214" i="1"/>
  <c r="E213" i="1"/>
  <c r="B213" i="1"/>
  <c r="E212" i="1"/>
  <c r="B212" i="1"/>
  <c r="E211" i="1"/>
  <c r="B211" i="1"/>
  <c r="E210" i="1"/>
  <c r="B210" i="1"/>
  <c r="E209" i="1"/>
  <c r="B209" i="1"/>
  <c r="E208" i="1"/>
  <c r="B208" i="1"/>
  <c r="E207" i="1"/>
  <c r="B207" i="1"/>
  <c r="E206" i="1"/>
  <c r="B206" i="1"/>
  <c r="E205" i="1"/>
  <c r="B205" i="1"/>
  <c r="E204" i="1"/>
  <c r="B204" i="1"/>
  <c r="E203" i="1"/>
  <c r="B203" i="1"/>
  <c r="E202" i="1"/>
  <c r="B202" i="1"/>
  <c r="E201" i="1"/>
  <c r="B201" i="1"/>
  <c r="E200" i="1"/>
  <c r="B200" i="1"/>
  <c r="E199" i="1"/>
  <c r="B199" i="1"/>
  <c r="E198" i="1"/>
  <c r="B198" i="1"/>
  <c r="E197" i="1"/>
  <c r="B197" i="1"/>
  <c r="E196" i="1"/>
  <c r="B196" i="1"/>
  <c r="E195" i="1"/>
  <c r="B195" i="1"/>
  <c r="E194" i="1"/>
  <c r="B194" i="1"/>
  <c r="E193" i="1"/>
  <c r="B193" i="1"/>
  <c r="E192" i="1"/>
  <c r="B192" i="1"/>
  <c r="E191" i="1"/>
  <c r="B191" i="1"/>
  <c r="E190" i="1"/>
  <c r="B190" i="1"/>
  <c r="E189" i="1"/>
  <c r="B189" i="1"/>
  <c r="E188" i="1"/>
  <c r="B188" i="1"/>
  <c r="E187" i="1"/>
  <c r="B187" i="1"/>
  <c r="E186" i="1"/>
  <c r="B186" i="1"/>
  <c r="E185" i="1"/>
  <c r="B185" i="1"/>
  <c r="E184" i="1"/>
  <c r="B184" i="1"/>
  <c r="E183" i="1"/>
  <c r="B183" i="1"/>
  <c r="E182" i="1"/>
  <c r="B182" i="1"/>
  <c r="E181" i="1"/>
  <c r="B181" i="1"/>
  <c r="E180" i="1"/>
  <c r="B180" i="1"/>
  <c r="E179" i="1"/>
  <c r="B179" i="1"/>
  <c r="E178" i="1"/>
  <c r="B178" i="1"/>
  <c r="E177" i="1"/>
  <c r="B177" i="1"/>
  <c r="E176" i="1"/>
  <c r="B176" i="1"/>
  <c r="E175" i="1"/>
  <c r="B175" i="1"/>
  <c r="E174" i="1"/>
  <c r="B174" i="1"/>
  <c r="E173" i="1"/>
  <c r="B173" i="1"/>
  <c r="E172" i="1"/>
  <c r="B172" i="1"/>
  <c r="E171" i="1"/>
  <c r="B171" i="1"/>
  <c r="E170" i="1"/>
  <c r="B170" i="1"/>
  <c r="E169" i="1"/>
  <c r="B169" i="1"/>
  <c r="E168" i="1"/>
  <c r="B168" i="1"/>
  <c r="E167" i="1"/>
  <c r="B167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E160" i="1"/>
  <c r="B160" i="1"/>
  <c r="E159" i="1"/>
  <c r="B159" i="1"/>
  <c r="E158" i="1"/>
  <c r="B158" i="1"/>
  <c r="E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E150" i="1"/>
  <c r="B150" i="1"/>
  <c r="E149" i="1"/>
  <c r="B149" i="1"/>
  <c r="E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E141" i="1"/>
  <c r="B141" i="1"/>
  <c r="E140" i="1"/>
  <c r="B140" i="1"/>
  <c r="E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E132" i="1"/>
  <c r="B132" i="1"/>
  <c r="E131" i="1"/>
  <c r="B131" i="1"/>
  <c r="E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E123" i="1"/>
  <c r="B123" i="1"/>
  <c r="E122" i="1"/>
  <c r="B122" i="1"/>
  <c r="E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E114" i="1"/>
  <c r="B114" i="1"/>
  <c r="E113" i="1"/>
  <c r="B113" i="1"/>
  <c r="E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E95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E87" i="1"/>
  <c r="B87" i="1"/>
  <c r="E86" i="1"/>
  <c r="B86" i="1"/>
  <c r="E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E78" i="1"/>
  <c r="B78" i="1"/>
  <c r="E77" i="1"/>
  <c r="B77" i="1"/>
  <c r="E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E69" i="1"/>
  <c r="B69" i="1"/>
  <c r="E68" i="1"/>
  <c r="B68" i="1"/>
  <c r="E67" i="1"/>
  <c r="B67" i="1"/>
  <c r="E66" i="1"/>
  <c r="B66" i="1"/>
  <c r="E65" i="1"/>
  <c r="B65" i="1"/>
  <c r="E64" i="1"/>
  <c r="B64" i="1"/>
  <c r="E63" i="1"/>
  <c r="B63" i="1"/>
  <c r="E62" i="1"/>
  <c r="B62" i="1"/>
  <c r="E61" i="1"/>
  <c r="B61" i="1"/>
  <c r="E60" i="1"/>
  <c r="B60" i="1"/>
  <c r="E59" i="1"/>
  <c r="B59" i="1"/>
  <c r="E58" i="1"/>
  <c r="B58" i="1"/>
  <c r="E57" i="1"/>
  <c r="B57" i="1"/>
  <c r="E56" i="1"/>
  <c r="B56" i="1"/>
  <c r="E55" i="1"/>
  <c r="B55" i="1"/>
  <c r="E54" i="1"/>
  <c r="B54" i="1"/>
  <c r="E53" i="1"/>
  <c r="B53" i="1"/>
  <c r="E52" i="1"/>
  <c r="B52" i="1"/>
  <c r="E51" i="1"/>
  <c r="B51" i="1"/>
  <c r="E50" i="1"/>
  <c r="B50" i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<sst xmlns="http://schemas.openxmlformats.org/spreadsheetml/2006/main" count="1598" uniqueCount="659">
  <si>
    <t>Date</t>
  </si>
  <si>
    <t>Twitter Search Rule: #jabes18</t>
  </si>
  <si>
    <t>Screen Name</t>
  </si>
  <si>
    <t>Full Name</t>
  </si>
  <si>
    <t>Tweet Text</t>
  </si>
  <si>
    <t>Tweet ID</t>
  </si>
  <si>
    <t>lpl</t>
  </si>
  <si>
    <t>iladpo</t>
  </si>
  <si>
    <t>Marianne Giloux</t>
  </si>
  <si>
    <t>Maïté Roux</t>
  </si>
  <si>
    <t>Romain V</t>
  </si>
  <si>
    <t>Cécile Malleret</t>
  </si>
  <si>
    <t>l'ABES</t>
  </si>
  <si>
    <t>agman</t>
  </si>
  <si>
    <t>RNBM</t>
  </si>
  <si>
    <t>Grégory Miura</t>
  </si>
  <si>
    <t>Olivier Cornu</t>
  </si>
  <si>
    <t>Inist-CNRS</t>
  </si>
  <si>
    <t>Cecilia Fabry</t>
  </si>
  <si>
    <t>Renate Behrens</t>
  </si>
  <si>
    <t>Anne-Sophie Pascal</t>
  </si>
  <si>
    <t>Charwoux</t>
  </si>
  <si>
    <t>Emilie Liard</t>
  </si>
  <si>
    <t>ISTEX_Platform</t>
  </si>
  <si>
    <t>Clément Oury</t>
  </si>
  <si>
    <t>Bibliothèques UBO</t>
  </si>
  <si>
    <t>ISSN Int. Centre</t>
  </si>
  <si>
    <t>Jeremy Jeanguenin</t>
  </si>
  <si>
    <t>Benjamin Bober</t>
  </si>
  <si>
    <t>J.R.</t>
  </si>
  <si>
    <t>Sogoba Souleymane</t>
  </si>
  <si>
    <t>Y. Y. Nic'olas de l'Estran</t>
  </si>
  <si>
    <t>BU Lyon3</t>
  </si>
  <si>
    <t>DLIS</t>
  </si>
  <si>
    <t>loulie 🌼</t>
  </si>
  <si>
    <t>Yves Tomic</t>
  </si>
  <si>
    <t>OCLC France</t>
  </si>
  <si>
    <t>RT @lpl_210: #jabes18 Les sessions plénières des 23 et 24 mai seront filmées et diffusées en direct par CanalC2 https://t.co/6xHRE5lUyv @ca…</t>
  </si>
  <si>
    <t>ExLibrisEurope</t>
  </si>
  <si>
    <t>Ivor Morgan</t>
  </si>
  <si>
    <t>RT @com_abes: 📣 #jabes18 Démo « Aligner ses données locales avec les catalogues nationaux : Bibliostratus, adapté aux besoins des bibliothè…</t>
  </si>
  <si>
    <t>Renaud</t>
  </si>
  <si>
    <t>Marie Muller</t>
  </si>
  <si>
    <t>Arnaud Guenegan</t>
  </si>
  <si>
    <t>Peachaku</t>
  </si>
  <si>
    <t>Rémy Lérignier</t>
  </si>
  <si>
    <t>RT @071625348: Demain soir #jabes18, démo de l'interface de visu et correction des liens biblio/autorités, issue après bien des péripéties…</t>
  </si>
  <si>
    <t>Mercredi 23 mai les équipes de l'Abes vous accueillent au Corum dès 8h45 =&gt; 9h30 Accueil - Café et viennoiseries 🥐☕… https://t.co/5HcPAFT5zR</t>
  </si>
  <si>
    <t>RT @com_abes: Mercredi 23 mai les équipes de l'Abes vous accueillent au Corum dès 8h45 =&gt; 9h30 Accueil - Café et viennoiseries 🥐☕ #jabes18…</t>
  </si>
  <si>
    <t>Les journées ABES 2018 commencent, l’équipe Ex Libris vous accueille sur son stand @com_abes @ExLibrisEurope… https://t.co/uZ2Xfzu70J</t>
  </si>
  <si>
    <t>Vous qui êtes aux #jabes18, connaissez-vous l'identité du futur DSI de l'ABES ?</t>
  </si>
  <si>
    <t>RT @071625348: Vous qui êtes aux #jabes18, connaissez-vous l'identité du futur DSI de l'ABES ?</t>
  </si>
  <si>
    <t>Les BU de Bordeaux Montaigne</t>
  </si>
  <si>
    <t>Le monde des #BU, de l'#IST (Information Scientifique et Technique) et de la #documentation vous intéresse ? Les j… https://t.co/dxzAfCvIzN</t>
  </si>
  <si>
    <t>Claude Niederlender</t>
  </si>
  <si>
    <t>🔹 23/05, 10h15-11h : Échanges sur le projet d'établissement "Abes 2018-2022", avec pour invités @MyriamMarcil de l'… https://t.co/5GBLvrll7G</t>
  </si>
  <si>
    <t>🔹 24/05, 9h-9h45 : Comment utiliser un webservice de l’Abes @com_abes sans être développeur ? Trouver les éditeurs… https://t.co/rBOYTqp4Jb</t>
  </si>
  <si>
    <t>Les sessions plénières des #jabes18 (Salle Pasteur) des 23 et 24 mai sont filmées et diffusées en direct par CanalC… https://t.co/WWazK43KVs</t>
  </si>
  <si>
    <t>RT @com_abes: Les sessions plénières des #jabes18 (Salle Pasteur) des 23 et 24 mai sont filmées et diffusées en direct par CanalC2 https://…</t>
  </si>
  <si>
    <t>Vous pourrez nous trouver dans le stand d'OCLC! Nous vous attendons! #OCLC #jabes18 #membership #innovation… https://t.co/6iicy0teMM</t>
  </si>
  <si>
    <t>9h30 =&gt; 10h00 : Conférence inaugurale #jabes18 Développer la clé de voûte du web de données culturelles et scientif… https://t.co/Yp4ZN7jPkX</t>
  </si>
  <si>
    <t>Delphine Le Meunier</t>
  </si>
  <si>
    <t>RT @com_abes: 9h30 =&gt; 10h00 : Conférence inaugurale #jabes18 Développer la clé de voûte du web de données culturelles et scientifiques. Jur…</t>
  </si>
  <si>
    <t>Anne Guégan</t>
  </si>
  <si>
    <t>#jabes18 vont commencer. A suivre en direct sur https://t.co/clClAzZHUv</t>
  </si>
  <si>
    <t>Bonjour les #jabes18 https://t.co/Ko55VtsToX</t>
  </si>
  <si>
    <t>RT @INIST_CNRS: #jabes18 vont commencer. A suivre en direct sur https://t.co/clClAzZHUv</t>
  </si>
  <si>
    <t>RT @Amyviolet: Bonjour les #jabes18 https://t.co/Ko55VtsToX</t>
  </si>
  <si>
    <t>Célia Cabane</t>
  </si>
  <si>
    <t>#jabes18 Début des journées de l'ABES avec Jürgen Kett, chef du bureau de la normalisation de la Bibliothèque nationale d'Allemagne</t>
  </si>
  <si>
    <t>Agrume_i</t>
  </si>
  <si>
    <t>Jurgen Kett #jabes18 GND fichier central des autorités du monde germanophone : personnes, collectivités, noms géog...</t>
  </si>
  <si>
    <t>Master Archives P8</t>
  </si>
  <si>
    <t>Sondage ! RT @071625348: Vous qui êtes aux #jabes18, connaissez-vous l'identité du futur DSI de l'ABES ?</t>
  </si>
  <si>
    <t>Jurgen Kett #jabes18 Avec l'introduction de RDA le nombre de notices d’œuvres ne cesse de croître dans GND (2% aujourd'hui)</t>
  </si>
  <si>
    <t>Jurgen Kett #jabes18 Liens internes et externes (catalogues de bib centrales, publiques et univ, bibliothèque numér… https://t.co/eYFmSkd8l6</t>
  </si>
  <si>
    <t>#jabes18 présentation de l'initiative GND, réseau d'autorités collaboratif à la disposition des bibliothèques, mais… https://t.co/hvYtsCMlyD</t>
  </si>
  <si>
    <t>Jurgen Kett #jabes18 croissance des utilisateurs du GND = défis : formation, extension des formats, infrastructure… https://t.co/FvpOvUJ3KZ</t>
  </si>
  <si>
    <t>Jurgen Kett GND #jabes18 Nouvelle structure organisationnelle pyramidale à 4 étages : committee ; central office ;… https://t.co/LpAzINdLyo</t>
  </si>
  <si>
    <t>Jurgen Kett présente le GND, base d'autorité allemande, aux #jabes18 : 16 millions de notices, téléchargées surtou… https://t.co/zgjQdywY6f</t>
  </si>
  <si>
    <t>#jabes18 Jurgen Kett: pour le GND, une des difficultés principales est de coopérer avec les autres communautés : archives, musées...</t>
  </si>
  <si>
    <t>Jurgen Kett GND #jabes18 S'ouvrir vers d'autres institutions à travers la création de nouvelles agences. Le GND ne… https://t.co/hbOottEP0t</t>
  </si>
  <si>
    <t>RT @Agrume_i: Jurgen Kett #jabes18 GND fichier central des autorités du monde germanophone : personnes, collectivités, noms géog...</t>
  </si>
  <si>
    <t>Jurgen Kett GND #jabes18 Les règles et le modèle doivent satisfaire les participants mais le système doit promouvoi… https://t.co/ekQZ3mzA4w</t>
  </si>
  <si>
    <t>#jabes18 Un système d autorités trans domaines et on appellera ça Professeur Simon https://t.co/W1k3Jr3lp9</t>
  </si>
  <si>
    <t>#jabes18 L'ouverture aux autres communautés que les bibliothèques pose des questions sur le standard des autorités,… https://t.co/FhRp0ndb8c</t>
  </si>
  <si>
    <t>#jabes18 une solution : créer des champs communs, qui peuvent être utilisés par tous, et des champs spécifiques pou… https://t.co/m7nsdWIs69</t>
  </si>
  <si>
    <t>RT @Agrume_i: Jurgen Kett GND #jabes18 Les règles et le modèle doivent satisfaire les participants mais le système doit promouvoir une coll…</t>
  </si>
  <si>
    <t>Rémi Mathis</t>
  </si>
  <si>
    <t>RT @CabaneCelia: #jabes18 L'ouverture aux autres communautés que les bibliothèques pose des questions sur le standard des autorités, qui pe…</t>
  </si>
  <si>
    <t>RT @CabaneCelia: #jabes18 une solution : créer des champs communs, qui peuvent être utilisés par tous, et des champs spécifiques pour les p…</t>
  </si>
  <si>
    <t>Jurgen Kett GND #jabes18 veut que d'autres communautés utilisent le GND : les éditeurs et les développeurs, notamment la communauté Wikidata</t>
  </si>
  <si>
    <t>Jurgen Kett GND #jabes18 Un projet similaire en France | Il s'agit du fichier national des entités (FNE) , collabor… https://t.co/7NfcD8AdA7</t>
  </si>
  <si>
    <t>RT @Agrume_i: Jurgen Kett GND #jabes18 Un projet similaire en France | Il s'agit du fichier national des entités (FNE) , collaboration ABES…</t>
  </si>
  <si>
    <t>Venez sur le stand OCLC #jabes18 https://t.co/b1mBawcyfz</t>
  </si>
  <si>
    <t>Jurgen Kett GND #jabes18 envisage déjà la suite : une connexion GND et FNE, un fichier européen des autorités dont… https://t.co/HB0Kkw9Inf</t>
  </si>
  <si>
    <t>Jurgen Kett GND #jabes18 Q° sur le multilinguisme. Réponse : faire par étapes, ne pas oublier que le GND est d'abord pour les germanophones.</t>
  </si>
  <si>
    <t>Jurgen Kett GND #jabes18 Q° sur les éditeurs : fournissent-ils aussi des données pour le GND ? Réponse : oui, avec… https://t.co/ogi1cCp3md</t>
  </si>
  <si>
    <t>Ouverture des Journées Le mot du directeur. David Aymonin, directeur de l’Abes #jabes18</t>
  </si>
  <si>
    <t>Découvrir la plateforme #ISTEX et ses services aux #JABES18 ▶️Pascale Viot et Laurent Schmitt de @INIST_CNRS vous d… https://t.co/rXOG44c9rZ</t>
  </si>
  <si>
    <t>RT @INIST_CNRS: Découvrir la plateforme #ISTEX et ses services aux #JABES18 ▶️Pascale Viot et Laurent Schmitt de @INIST_CNRS vous donnent r…</t>
  </si>
  <si>
    <t>La Doc du Crenau</t>
  </si>
  <si>
    <t>#jabes18 #bibliotheque #data @com_abes https://t.co/z2qEXBCs2Y</t>
  </si>
  <si>
    <t>#jabes18 Ouverture des journées par le directeur de l'@com_abes, David Aymonin</t>
  </si>
  <si>
    <t>#jabes18 présentation du projet d'établissement de l'ABES, qui est en ligne et ouvert à la discussion et aux avis de tous</t>
  </si>
  <si>
    <t>Rappel : projet d'établissement 2018-2022 de l'Abes ouvert à commentaire jusqu'au 12 juin https://t.co/2uSwR7RDGV #jabes18</t>
  </si>
  <si>
    <t>#jabes18 pour donner votre avis, c'est ici : https://t.co/HlJ2XLEz7f #momentpub</t>
  </si>
  <si>
    <t>#jabes18 Avant cette mise en ligne, le projet a été coconstruit à 80 personnes</t>
  </si>
  <si>
    <t>#jabes18 David Aymonin @Daymonin présente le projet d’établissement 2018-2022 de l’@com_abes ouvert aux commentaire… https://t.co/bZvtG8jkzO</t>
  </si>
  <si>
    <t>#jabes18 les actions prévues par l'@com_abes hiérarchisées par niveaux de priorité https://t.co/2IVCEngNMb</t>
  </si>
  <si>
    <t>Claire Hernandez</t>
  </si>
  <si>
    <t>RT @DocCrenau: #jabes18 #bibliotheque #data @com_abes https://t.co/z2qEXBCs2Y</t>
  </si>
  <si>
    <t>RT @ISSN_IC: #jabes18 David Aymonin @Daymonin présente le projet d’établissement 2018-2022 de l’@com_abes ouvert aux commentaires : https:/…</t>
  </si>
  <si>
    <t>#jabes18 @Daymonin : Le projet d'établissement articulé sur 3 thèmes : données et outils de production, services et… https://t.co/mG6F06QoUm</t>
  </si>
  <si>
    <t>Alain Colas</t>
  </si>
  <si>
    <t>David Aymonin @Daymonin lance les journée de l’ABES 2018 #jabes18. Sous le signe de la transition bibliographique d… https://t.co/2mqItsJbyI</t>
  </si>
  <si>
    <t>Sylvain Machefert</t>
  </si>
  <si>
    <t>Bonne idée de @DNB_Aktuelles de ne pas réinventer la roue pour le futur du GND et plutôt tenter de réutiliser le co… https://t.co/GEclVk1qEj</t>
  </si>
  <si>
    <t>VIGNERON Nicolas</t>
  </si>
  <si>
    <t>RT @symac: Bonne idée de @DNB_Aktuelles de ne pas réinventer la roue pour le futur du GND et plutôt tenter de réutiliser le code de wikibas…</t>
  </si>
  <si>
    <t>Ensemble avec nos réseaux, réinventons le service public de données #jabes18 https://t.co/axdLHJMAXp</t>
  </si>
  <si>
    <t>RT @adm_bnu: David Aymonin @Daymonin lance les journée de l’ABES 2018 #jabes18. Sous le signe de la transition bibliographique dont les enj…</t>
  </si>
  <si>
    <t>Le cœur du projet de l @com_abes et de son réseau #jabes18 https://t.co/w6dcRbgVUq</t>
  </si>
  <si>
    <t>RT @GregMiura: Le cœur du projet de l @com_abes et de son réseau #jabes18 https://t.co/w6dcRbgVUq</t>
  </si>
  <si>
    <t>#jabes18 Volonté de maintenir et améliorer le rôle de pivot du Sudoc dans les systèmes d'information de l'ESR</t>
  </si>
  <si>
    <t>#jabes18 @Daymonin : Le fichier national d'entités, c'est un peu le GND français !</t>
  </si>
  <si>
    <t>Sara Bernard</t>
  </si>
  <si>
    <t>Marlène Delhaye</t>
  </si>
  <si>
    <t>une centrale d'achats pour sortir du modèle groupement de commandes, trop lourd #jabes18</t>
  </si>
  <si>
    <t>RT @CabaneCelia: #jabes18 Volonté de maintenir et améliorer le rôle de pivot du Sudoc dans les systèmes d'information de l'ESR</t>
  </si>
  <si>
    <t>#jabes18 Importance également de l'évaluation des services de l'@com_abes, du développement en collaboration avec l… https://t.co/eHRbExCCuN</t>
  </si>
  <si>
    <t>Bienvenue @kerphi79 comme nouveau responsable de la DSI de @com_abes #jabes18</t>
  </si>
  <si>
    <t>RT @symac: Bienvenue @kerphi79 comme nouveau responsable de la DSI de @com_abes #jabes18</t>
  </si>
  <si>
    <t>RT @CabaneCelia: #jabes18 pour donner votre avis, c'est ici : https://t.co/HlJ2XLEz7f #momentpub</t>
  </si>
  <si>
    <t>Avec un peu de retard 10h37 =&gt; 11h00 Table ronde : Echanges sur le projet d’établissement « Abes 2018-2022 »… https://t.co/vx2phQb6NR</t>
  </si>
  <si>
    <t>RT @com_abes: Avec un peu de retard 10h37 =&gt; 11h00 Table ronde : Echanges sur le projet d’établissement « Abes 2018-2022 » #jabes18 Table r…</t>
  </si>
  <si>
    <t>Anna CouthuresIdrizi</t>
  </si>
  <si>
    <t>#jabes18 Début de la table ronde avec @NaCl2, @GregMiura et Sophie Mazens, modération par Gildas Illien, sur le pro… https://t.co/DmH8sMkywR</t>
  </si>
  <si>
    <t>Yann Marchand</t>
  </si>
  <si>
    <t>«le périmètre des métadonnées est infini mais son centre est connu» Proposition de problématique pour la table ronde #jabes18 par G. Illien</t>
  </si>
  <si>
    <t>La table ronde sur le projet d'établissement commence aux #jabes18 avec @NaCl2 @GregMiura et Sophie Mazens. https://t.co/FKIPu0wSNV</t>
  </si>
  <si>
    <t>CNRS UPS2259</t>
  </si>
  <si>
    <t>RT @com_abes: Ouverture des Journées Le mot du directeur. David Aymonin, directeur de l’Abes #jabes18</t>
  </si>
  <si>
    <t>RT @marchandian: «le périmètre des métadonnées est infini mais son centre est connu» Proposition de problématique pour la table ronde #jabe…</t>
  </si>
  <si>
    <t>Sophie Goron</t>
  </si>
  <si>
    <t>#jabes18, en direct sur https://t.co/TWLObhxa2D</t>
  </si>
  <si>
    <t>#jabes18 @NaCl2 Aide de l'@com_abes se trouve notamment dans la possibilité d'avoir des autorités et de travailler… https://t.co/QYV4xdgFXg</t>
  </si>
  <si>
    <t>#jabes18 G. Illien Attente de l'@com_abes notamment sur la facilitation du travail quotidien pour le catalogage tra… https://t.co/V3SmyDJche</t>
  </si>
  <si>
    <t>ABES pas seule (Mazens, MESR), oh oui ! Mais toujours ce point de voûte aveugle : manque une politique nationale d… https://t.co/uwRSt73wgT</t>
  </si>
  <si>
    <t>RT @CabaneCelia: #jabes18 G. Illien Attente de l'@com_abes notamment sur la facilitation du travail quotidien pour le catalogage traditionn…</t>
  </si>
  <si>
    <t>RT @071625348: ABES pas seule (Mazens, MESR), oh oui ! Mais toujours ce point de voûte aveugle : manque une politique nationale de l'IST,…</t>
  </si>
  <si>
    <t>Pascal Aventurier</t>
  </si>
  <si>
    <t>#jabes18 #jabes2018 G. Illien le catalogueur est un spécialiste de la moulinette</t>
  </si>
  <si>
    <t>#jabes2018 #jabes18 @GregMiura La fonction de catalogueur n'est pas étanche du reste de l'équipe</t>
  </si>
  <si>
    <t>RT @CabaneCelia: #jabes2018 #jabes18 @GregMiura La fonction de catalogueur n'est pas étanche du reste de l'équipe</t>
  </si>
  <si>
    <t>G Miura : L’équipe qui met les mains dans le catalogage a plus que doublé ces dernières années car implique mainten… https://t.co/EZxuq6xwDw</t>
  </si>
  <si>
    <t>#jabes2018 #jabes18 @GregMiura Il faut disséminer le signalement dans les différents services pour pouvoir décloiso… https://t.co/pRavW5GOKg</t>
  </si>
  <si>
    <t>#jabes2018 #jabes18 @GregMiura Partage des tâches avec la DSI : le "régalien" à la DSI et le choix des logiciels pl… https://t.co/XQ3Tcte08B</t>
  </si>
  <si>
    <t>#jabes18 @GregMiura Table ronde projet d'établissement 2018-2022 | Relations avec la DSI de l'Univ : SCD = spécific… https://t.co/7VDnPwjch2</t>
  </si>
  <si>
    <t>#jabes18 https://t.co/ijWaDwr9a0</t>
  </si>
  <si>
    <t>#jabes18 @GregMiura Table ronde | S'inscrire dans le web c'est un retour de l'expert. RDV manqué dans le refonte du… https://t.co/QBjO4UFDV2</t>
  </si>
  <si>
    <t>Nicolas Alarcon</t>
  </si>
  <si>
    <t>RT @Agrume_i: #jabes18 @GregMiura Table ronde | S'inscrire dans le web c'est un retour de l'expert. RDV manqué dans le refonte du statut de…</t>
  </si>
  <si>
    <t>#jabes18 https://t.co/PqrzmSEMYz</t>
  </si>
  <si>
    <t>RT @Agrume_i: #jabes18 @GregMiura Table ronde projet d'établissement 2018-2022 | Relations avec la DSI de l'Univ : SCD = spécifications fon…</t>
  </si>
  <si>
    <t>#jabes2018 #jabes18 @NaCl2 Questionnement : enjeu et dialogue dans les établissements sur la définition du métier e… https://t.co/0ozJVpNvGg</t>
  </si>
  <si>
    <t>Rappel : le hashtag des journées Abes est #jabes18 😉</t>
  </si>
  <si>
    <t>IESinria</t>
  </si>
  <si>
    <t>Aujourd'hui, les BU sont à Montpellier et à Plouzané pour la présentation du projet #ManivelleUBO #jabes18 @com_abes @IMTAtlantique</t>
  </si>
  <si>
    <t>#jabes18 Gildas Illien Table ronde | Nouveau fonctionnement du réseau, en étoile : la compétence est répartie et l'… https://t.co/5yPBjapLYJ</t>
  </si>
  <si>
    <t>#jabes18 @NaCl2 Table ronde | La centrale d'achat c'est essentiel.</t>
  </si>
  <si>
    <t>#jabes2018 #jabes18 @GregMiura Ce dont on a besoin comme centre, c'est le catalogue partagé et non le produit fini… https://t.co/6zvSMMb42g</t>
  </si>
  <si>
    <t>#jabes18 @GregMiura Table ronde | Ce n'est pas le catalogue collectif qui est le plus important c'est le catalogage… https://t.co/AdtOguQWHV</t>
  </si>
  <si>
    <t>RT @CabaneCelia: #jabes2018 #jabes18 @GregMiura Ce dont on a besoin comme centre, c'est le catalogue partagé et non le produit fini bibliog…</t>
  </si>
  <si>
    <t>#jabes2018 #jabes18 @GregMiura Participation au réseau de l'@com_abes doit se faire au niveau de chaque établisseme… https://t.co/uIanjt209C</t>
  </si>
  <si>
    <t>RT @bu_ubo: Aujourd'hui, les BU sont à Montpellier et à Plouzané pour la présentation du projet #ManivelleUBO #jabes18 @com_abes @IMTAtlant…</t>
  </si>
  <si>
    <t>RT @Agrume_i: #jabes18 @GregMiura Table ronde | Ce n'est pas le catalogue collectif qui est le plus important c'est le catalogage partagé,…</t>
  </si>
  <si>
    <t>#jabes18 @GregMiura Table ronde | Etre mb du réseau, ce ne doit plus seulement être au top de la production de desc… https://t.co/t8C6gsiyhR</t>
  </si>
  <si>
    <t>Gilles Dumont</t>
  </si>
  <si>
    <t>Nouveauté sur les pages de présentation des universitaires sur @univ_droit , mise en place à l'occasion des… https://t.co/nlPMoJ307G</t>
  </si>
  <si>
    <t>RT @DumontUnjf: Nouveauté sur les pages de présentation des universitaires sur @univ_droit , mise en place à l'occasion des #jabes18 et grâ…</t>
  </si>
  <si>
    <t>Dans quelques minutes et jusqu'à midi : Les actualités de l’Abes #jabes18 Coordonnées par : @MarianneGiloux respon… https://t.co/tiTe99cTdz</t>
  </si>
  <si>
    <t>#jabes18 Sophie Mazens Table ronde | Il faut changer de logique : qu'est-ce que vos étab sont prêts à faire pour l'… https://t.co/YUmRogSt0c</t>
  </si>
  <si>
    <t>#jabes18 S. Mazens Le réseau doit changer de logique : passer de la prestation de services à une participation des… https://t.co/KiTkzp3mIA</t>
  </si>
  <si>
    <t>RT @CabaneCelia: #jabes18 S. Mazens Le réseau doit changer de logique : passer de la prestation de services à une participation des établis…</t>
  </si>
  <si>
    <t>RT @com_abes: Dans quelques minutes et jusqu'à midi : Les actualités de l’Abes #jabes18 Coordonnées par : @MarianneGiloux responsable du d…</t>
  </si>
  <si>
    <t>#jabes18 Début des actualités de l'@com_abes</t>
  </si>
  <si>
    <t>Françoise Berthomier et @youlielempereur au micro #jabes18</t>
  </si>
  <si>
    <t>RT @Le_Meunier_Del: La table ronde sur le projet d'établissement commence aux #jabes18 avec @NaCl2 @GregMiura et Sophie Mazens. https://t.c…</t>
  </si>
  <si>
    <t>#jabes18 On commence par les pannes et incidents https://t.co/XNZKJutKOp</t>
  </si>
  <si>
    <t>RT @CabaneCelia: #jabes2018 #jabes18 @GregMiura Il faut disséminer le signalement dans les différents services pour pouvoir décloisonner le…</t>
  </si>
  <si>
    <t>ttJELtt</t>
  </si>
  <si>
    <t>#jabes18 Kennedy, dc Macron appelés par le ministère ds la table ronde via son "Que pouvez-vous faire pour l'ABES?"… https://t.co/HbGa3RYUzG</t>
  </si>
  <si>
    <t>#jabes18 Pour éviter tout ça, réflexion sur un Plan de Continuité de l'Activité</t>
  </si>
  <si>
    <t>RT @Agrume_i: #jabes18 @GregMiura Table ronde | Etre mb du réseau, ce ne doit plus seulement être au top de la production de description bi…</t>
  </si>
  <si>
    <t>Jus ad libitum</t>
  </si>
  <si>
    <t>#jabes18 Cette année, 10 ans de Calames. Mise en place d'une version Bureau pour Windows 8 et 10</t>
  </si>
  <si>
    <t>#jabes18 IdRef : nouvelle version, nouveau logo, nouveau graphisme et surtout nouvelles fonctionnalités (autocomple… https://t.co/qW7Drt8MUq</t>
  </si>
  <si>
    <t>#jabes18 Les actus | IdRef nouvelle version : https://t.co/lWOPdEqcOj</t>
  </si>
  <si>
    <t>#jabes18 Nouvel IdRef se veut "un nouveau service public de réconciliation des données" 😄</t>
  </si>
  <si>
    <t>RT @Agrume_i: #jabes18 Les actus | IdRef nouvelle version : https://t.co/lWOPdEqcOj</t>
  </si>
  <si>
    <t>#jabes18 Projet IdRef : interface de visualisation et de correction de liens biblios et d'autorités en cours de développement</t>
  </si>
  <si>
    <t>#jabes18 Travail de mise à jour de la documentation relatif au standard RDA-FR https://t.co/dylcDFn9yX</t>
  </si>
  <si>
    <t>#jabes18 A @com_abes on fait évoluer le vocabulaire du catalogage sous l'influence de #RDA : on ne parle plus de ve… https://t.co/hrgJJoqWUL</t>
  </si>
  <si>
    <t>trendingtopicsfr</t>
  </si>
  <si>
    <t>Philip Roth #Rabiot #Emery #FDSLive Congrès #jabes18 Navigo #glyphosate Bondy Etats</t>
  </si>
  <si>
    <t>RT @CabaneCelia: #jabes18 Travail de mise à jour de la documentation relatif au standard RDA-FR https://t.co/dylcDFn9yX</t>
  </si>
  <si>
    <t>#jabes18 Les actus | Meilleure couverture dans le Sudoc et https://t.co/LllE3p551i des thèses déposées dans TEL (ho… https://t.co/9apMA7NOh5</t>
  </si>
  <si>
    <t>#jabes18 Chantiers concernant les thèses : signalement des thèses de TEL dans le Sudoc et https://t.co/75xCGllt58 :… https://t.co/8qORXzBw7o</t>
  </si>
  <si>
    <t>#jabes18 Les actus | Amélioration des données du Sudoc pour les charger dans https://t.co/LllE3p551i https://t.co/jMw1NgmJ6d</t>
  </si>
  <si>
    <t>RT @Agrume_i: #jabes18 Les actus | Meilleure couverture dans le Sudoc et https://t.co/LllE3p551i des thèses déposées dans TEL (hors circuit…</t>
  </si>
  <si>
    <t>#jabes18 Une année faste pour Bacon : ajout de 423 bouquets en 2017</t>
  </si>
  <si>
    <t>RT @ISSN_IC: #jabes18 A @com_abes on fait évoluer le vocabulaire du catalogage sous l'influence de #RDA : on ne parle plus de vedette et fo…</t>
  </si>
  <si>
    <t>#jabes18 Base de connaissance BACON : 423 bouquets ajoutés en 2017, soit une augmentation de 192% par rapport à 201… https://t.co/Ngg8fMPGCb</t>
  </si>
  <si>
    <t>Nouveau proto pour voir et corriger les liens biblios/autorités. Interaction hommes/machines. #qualinca Démo ce so… https://t.co/h8MnVFacxd</t>
  </si>
  <si>
    <t>RT @ISSN_IC: #jabes18 Base de connaissance BACON : 423 bouquets ajoutés en 2017, soit une augmentation de 192% par rapport à 2016. Conditio…</t>
  </si>
  <si>
    <t>RT @071625348: Nouveau proto pour voir et corriger les liens biblios/autorités. Interaction hommes/machines. #qualinca Démo ce soir #jabes…</t>
  </si>
  <si>
    <t>La récupération de données depuis la base BACON s'enrichit d'une zone bestPpn pour faire le lien avec la notice PPN… https://t.co/EndQOeCRE6</t>
  </si>
  <si>
    <t>RT @CabaneCelia: #jabes18 Une année faste pour Bacon : ajout de 423 bouquets en 2017</t>
  </si>
  <si>
    <t>#jabes18 Istex-Licences nationales : 8 nouvelles licences nationales. 18 bouquets de revue et 14 bouquets d'ebooks au total</t>
  </si>
  <si>
    <t>RT @symac: La récupération de données depuis la base BACON s'enrichit d'une zone bestPpn pour faire le lien avec la notice PPN associée à l…</t>
  </si>
  <si>
    <t>#jabes18 ISTEX : 8 nouvelles licences nationales signées, augmentation du contenu francophone. La dernière : avec @OpenEditionActu</t>
  </si>
  <si>
    <t>#jabes18 Istex : site refondu cette année avec distinction en fonction des profils d'utilisateurs</t>
  </si>
  <si>
    <t>RT @CabaneCelia: #jabes18 Istex-Licences nationales : 8 nouvelles licences nationales. 18 bouquets de revue et 14 bouquets d'ebooks au total</t>
  </si>
  <si>
    <t>RT @ISSN_IC: #jabes18 ISTEX : 8 nouvelles licences nationales signées, augmentation du contenu francophone. La dernière : avec @OpenEdition…</t>
  </si>
  <si>
    <t>#jabes18 Plan de soutien à l'édition française : soutenir le développement de l'Open Access, le versement dans Iste… https://t.co/2guTApCIAv</t>
  </si>
  <si>
    <t>#jabes18 Enquêtes auprès des réseaux : besoin de disposer d'un espace de partage, qui sera dans un onglet "Contribu… https://t.co/mhEvdlsHyT</t>
  </si>
  <si>
    <t>Guide méthodologique nouvel onglet https://t.co/uJ4VYd3mbZ #jabes18</t>
  </si>
  <si>
    <t>RT @Agrume_i: Jurgen Kett GND #jabes18 envisage déjà la suite : une connexion GND et FNE, un fichier européen des autorités dont wikibase p…</t>
  </si>
  <si>
    <t>@CabaneCelia #jabes18 Nouveau site #ISTEX refondu. ▶️ https://t.co/jgZLWzMgrR</t>
  </si>
  <si>
    <t>#jabes18 Renouvellement des conventions avec les centres régionaux du Sudoc-PS pour 2018-2020</t>
  </si>
  <si>
    <t>RT @CabaneCelia: #jabes18 Cette année, 10 ans de Calames. Mise en place d'une version Bureau pour Windows 8 et 10</t>
  </si>
  <si>
    <t>#jabes18 Les actus | Evaluation du dispositif Cercles https://t.co/RQWSAckYZ5</t>
  </si>
  <si>
    <t>RT @Agrume_i: #jabes18 Les actus | Amélioration des données du Sudoc pour les charger dans https://t.co/LllE3p551i https://t.co/jMw1NgmJ6d</t>
  </si>
  <si>
    <t>RT @CabaneCelia: #jabes18 Plan de soutien à l'édition française : soutenir le développement de l'Open Access, le versement dans Istex et Ha…</t>
  </si>
  <si>
    <t>RT @Agrume_i: #jabes18 Les actus | Evaluation du dispositif Cercles https://t.co/RQWSAckYZ5</t>
  </si>
  <si>
    <t>RT @INIST_CNRS: @CabaneCelia #jabes18 Nouveau site #ISTEX refondu. ▶️ https://t.co/jgZLWzMgrR</t>
  </si>
  <si>
    <t>RT @com_abes: Guide méthodologique nouvel onglet https://t.co/uJ4VYd3mbZ #jabes18</t>
  </si>
  <si>
    <t>#jabes18 Avancées sur le FNE en 2017-2018 https://t.co/iwms2uyzxo</t>
  </si>
  <si>
    <t>Un dossier d importance @com_abes @laBnF Fichier national #jabes18 https://t.co/F7jjwloV3H</t>
  </si>
  <si>
    <t>#jabes18 Fichier National d’Entités : une étude de faisabilité en 2017, 3 groupes de travail @com_abes / @laBnF :… https://t.co/XRXCnYkFCu</t>
  </si>
  <si>
    <t>RT @GregMiura: Un dossier d importance @com_abes @laBnF Fichier national #jabes18 https://t.co/F7jjwloV3H</t>
  </si>
  <si>
    <t>#jabes18 Q° Yves Tomic | En creux, volonté de faire rentrer tout le monde dans le SGBm. Quel est l'avenir du réseau… https://t.co/YwcHZILa8W</t>
  </si>
  <si>
    <t>#jabes18 Réponse M. Giloux : les actions que font l'ABES sont pour tous les établissements. Il n'y a pas de spécif… https://t.co/5tEwQ7gxjB</t>
  </si>
  <si>
    <t>RT @Agrume_i: #jabes18 Réponse M. Giloux : les actions que font l'ABES sont pour tous les établissements. Il n'y a pas de spécifique SGBm.…</t>
  </si>
  <si>
    <t>Christine Ollendorff</t>
  </si>
  <si>
    <t>Super, c'est presque comme si on y était #jabes18 https://t.co/azyuhO4q5Q</t>
  </si>
  <si>
    <t>#jabes18 Q°/ remarques : il faudrait redéfinir les rôles des correspondants ABES. Le coordinateur Sudoc par exemple… https://t.co/Tvnc9ZR6WU</t>
  </si>
  <si>
    <t>#jabes18 Réponse Françoise Berthomier : c'est sur la liste des actions à faire du Service Accompagnements des réseaux</t>
  </si>
  <si>
    <t>Dès à présent : Session sponsor #jabes18 SciGraph et autres initiatives Open Data chez Springer Nature.</t>
  </si>
  <si>
    <t>Puis pause déjeuner. On se retrouve à 14h30 #jabes18 Bon appétit 🍽️</t>
  </si>
  <si>
    <t>Anne-Sophie Guilbert</t>
  </si>
  <si>
    <t>RT @Agrume_i: #jabes18 Q°/ remarques : il faudrait redéfinir les rôles des correspondants ABES. Le coordinateur Sudoc par exemple a beaucou…</t>
  </si>
  <si>
    <t>Enfin aux #jabes18 la matinée se termine avec Markus Kaindl pour @sn_scigraph et les autres initiatives Open Data de @SpringerNature</t>
  </si>
  <si>
    <t>#jabes18 Markus Kaindl @SpringerNature : "we publish content but we manage knowledge"</t>
  </si>
  <si>
    <t>#jabes18 Markus Kaindl : @SpringerNature Hack Days started 2017 in London</t>
  </si>
  <si>
    <t>Philip Roth #Rabiot #Emery #FDSLive #ParisSaclaySpring #jabes18 Charlie Hebdo Navigo Congrès Clairefontaine</t>
  </si>
  <si>
    <t>paranormal and music</t>
  </si>
  <si>
    <t>L'histoire de bien ryhtmer la journée . Ma dernière composition musicale électro #ParisSaclaySpring #Rabiot #Emery… https://t.co/kEOvMQLZME</t>
  </si>
  <si>
    <t>#jabes18 le processus de génération de #bibframe pour les données de @SpringerNature avec plein d'identifiants pére… https://t.co/yH3g6qnJT5</t>
  </si>
  <si>
    <t>RT @CabaneCelia: #jabes18 Chantiers concernant les thèses : signalement des thèses de TEL dans le Sudoc et https://t.co/75xCGllt58 : reste…</t>
  </si>
  <si>
    <t>Conservateur Général</t>
  </si>
  <si>
    <t>Porosité des pratiques ? Multiplicité des partenaires ? #jabes18 https://t.co/slJzUHFp81</t>
  </si>
  <si>
    <t>Tout à l'heure, quand la dame parlait, quelqu'un dans l'auditoire a lancé "avec son petit accordéon !" !! INEXCUSABLE. #jabes18 #jabess18off</t>
  </si>
  <si>
    <t>J'apprécie cette présence germanique aux #jabes18, qui témoigne d'un hommage à une pensée structurée, limpide et ef… https://t.co/ITMlSDKryE</t>
  </si>
  <si>
    <t>Aymonon vivant ! Le pilote de l'Airbus bibliographique ! La voiture-balai est au taquet. #jabes18</t>
  </si>
  <si>
    <t>J'ai une question qui pourrait apparaître comme certes déplacée : Où sont les rafraîchissements ? #jabes18</t>
  </si>
  <si>
    <t>Quel tropisme zotérotique ! Grand Prix de l'humour bibliothéconomique ! Très raffarin-esque ! #jabes18 https://t.co/moYKI34enr</t>
  </si>
  <si>
    <t>De Profundis Madame La Mère Denis. #jabes18 https://t.co/eFl8qJP7BV</t>
  </si>
  <si>
    <t>Encéphalopathie spongiforme bovine, ESB, à ne pas confondre avec ESGBGSBGU - quoi que ! #jabes18</t>
  </si>
  <si>
    <t>RITTER Laurence</t>
  </si>
  <si>
    <t>Autorités TRANS DOMAINES ??? Appelez-moi Ginette Lacaze ! #jabes18</t>
  </si>
  <si>
    <t>Au fond, ouvrir ces journées #jabes18 avec un allemand, n'est-ce pas reconnaître une chose... #Mai2018 #HubertMensch</t>
  </si>
  <si>
    <t>#jabes18 G. Karafon serait grimé en blonde à bottines. #biblioassis</t>
  </si>
  <si>
    <t>Juriconnexion</t>
  </si>
  <si>
    <t>RT @BUbdxm: Le monde des #BU, de l'#IST (Information Scientifique et Technique) et de la #documentation vous intéresse ? Les journées @com…</t>
  </si>
  <si>
    <t>Heureusement que le menu du midi des #jabes18 a su ignorer cette nouvelle mode culinaire ! https://t.co/vdDt0zyboN</t>
  </si>
  <si>
    <t>suivez les #jabes18 en direct : https://t.co/5IY0A4g9V4</t>
  </si>
  <si>
    <t>Lune DC</t>
  </si>
  <si>
    <t>RT @conservateurgen: De Profundis Madame La Mère Denis. #jabes18 https://t.co/eFl8qJP7BV</t>
  </si>
  <si>
    <t>RT @com_abes: suivez les #jabes18 en direct : https://t.co/5IY0A4g9V4</t>
  </si>
  <si>
    <t>Wirette Nicorette</t>
  </si>
  <si>
    <t>14h30 =&gt; 15h15 : Session Transition Bibliographique #Tb #jabes18 Site Tb : https://t.co/OcQU6rGhpc Point d’actus… https://t.co/f0WVdxhOo5</t>
  </si>
  <si>
    <t>RT @com_abes: 14h30 =&gt; 15h15 : Session Transition Bibliographique #Tb #jabes18 Site Tb : https://t.co/OcQU6rGhpc Point d’actus. Jean-Mar…</t>
  </si>
  <si>
    <t>#jabes18 Début de l'après-midi avec l'intervention de J-M Feurtet sur les actualités de la Transition bibliographique</t>
  </si>
  <si>
    <t>À lire aussi sur le sujet #Tb https://t.co/7eHamduB0I #jabes18</t>
  </si>
  <si>
    <t>RT @ISSN_IC: #jabes18 Fichier National d’Entités : une étude de faisabilité en 2017, 3 groupes de travail @com_abes / @laBnF : benchmark,…</t>
  </si>
  <si>
    <t>#jabes18 Mise à jour en avril 2019 prévue sur le format Unimarc, notamment sur la section importance matérielle</t>
  </si>
  <si>
    <t>Je vous diffuse mon doc mais je me bats avec le wifi donc c'est décousu https://t.co/Ko55VtsToX #jabes18</t>
  </si>
  <si>
    <t>RT @conservateurgen: Quel tropisme zotérotique ! Grand Prix de l'humour bibliothéconomique ! Très raffarin-esque ! #jabes18 https://t.co/mo…</t>
  </si>
  <si>
    <t>J'invite tout le public des #jabes18 à me suivre et cela QUEL QU'EN SOIT LE PRIX ! #jabes18</t>
  </si>
  <si>
    <t>Antony Merle</t>
  </si>
  <si>
    <t>Le processus d’implémentation de RDA dans un réseau universitaire' Joana Roig, responsable du Catalogue Collectif… https://t.co/oCLQcjQrPu</t>
  </si>
  <si>
    <t>#jabes18 Début de l'intervention de Joana Roig sur l'implémentation de RDA dans le réseau des bibliothèques universitaires de Catalogne</t>
  </si>
  <si>
    <t>RT @com_abes: 'Le processus d’implémentation de RDA dans un réseau universitaire' Joana Roig, responsable du Catalogue Collectif des Unive…</t>
  </si>
  <si>
    <t>#jabes18 J. Roig Catalogue collectif Universitaire de Catalogne regroupe 80 institutions catalanes</t>
  </si>
  <si>
    <t>RT @CabaneCelia: #jabes18 Début de l'intervention de Joana Roig sur l'implémentation de RDA dans le réseau des bibliothèques universitaires…</t>
  </si>
  <si>
    <t>#jabes18 J. Roig Le CCUC gère également les abonnements à certaines revues et les met à disposition via une bibliothèque numérique</t>
  </si>
  <si>
    <t>RT @Amyviolet: Je vous diffuse mon doc mais je me bats avec le wifi donc c'est décousu https://t.co/Ko55VtsToX #jabes18</t>
  </si>
  <si>
    <t>#jabes18 J. Roig Pourquoi passer à RDA ? Notamment parce qu'ils avaient déjà suivi le modèle de la Library of Congr… https://t.co/AMPChYrxDk</t>
  </si>
  <si>
    <t>CSUC et projet RDA #jabes18 https://t.co/n6N0pgcQdk</t>
  </si>
  <si>
    <t>#jabes18 J. Roig Rédaction de directives pour que les catalogueurs puissent récupérer les données de l'OCLC sans tr… https://t.co/juk0dEtG4W</t>
  </si>
  <si>
    <t>On a souhaité inviter le CCUB, car pour un réseau comme celui de l'ABES, c'est important de comprendre l'implémenta… https://t.co/KsmUIm0KLI</t>
  </si>
  <si>
    <t>#jabes18 Joana Roig CCUC | Les autorités sont gérées par la bibliothèque de Catalogne ; c'est elle qui a géré l'évo… https://t.co/qG8bt1ObAf</t>
  </si>
  <si>
    <t>#jabes18 J. Roig Publication des directives en 2015 et début des possibilités de catalogage en RDA à partir du 1er décembre 2016</t>
  </si>
  <si>
    <t>RT @071625348: On a souhaité inviter le CCUB, car pour un réseau comme celui de l'ABES, c'est important de comprendre l'implémentation de R…</t>
  </si>
  <si>
    <t>#jabes18 J. Roig Mise à disposition en ligne de tout le matériel de formation créés pour les formations au personnel mises en place</t>
  </si>
  <si>
    <t>#jabes18 Joana Roig CCUC | Conclusion en forme de dédramatisation : faire calmement en respectant les jalons</t>
  </si>
  <si>
    <t>precisement.org</t>
  </si>
  <si>
    <t>Après la pause à 15h45 Point d’actus par @michaeljeulin service Outils et Méthodes, Abes Puis de 16h00 à 17h15 : L… https://t.co/MsWhGJhLsY</t>
  </si>
  <si>
    <t>RT @arnaudguenegan: Les journées ABES 2018 commencent, l’équipe Ex Libris vous accueille sur son stand @com_abes @ExLibrisEurope @ADBU_Offi…</t>
  </si>
  <si>
    <t>RT arnaudguenegan: Les journées ABES 2018 commencent, l’équipe Ex Libris vous accueille sur son stand com_abes ExLi… https://t.co/r5j4CVTDi6</t>
  </si>
  <si>
    <t>Ça va reprendre https://t.co/Ko55VtsToX #jabes18</t>
  </si>
  <si>
    <t>RT @com_abes: Après la pause à 15h45 Point d’actus par @michaeljeulin service Outils et Méthodes, Abes Puis de 16h00 à 17h15 : La vie des…</t>
  </si>
  <si>
    <t>RT @Amyviolet: Ça va reprendre https://t.co/Ko55VtsToX #jabes18</t>
  </si>
  <si>
    <t>Une autre bonne nouvelle des #jabes18 : un accès web officiel va permettre de récupérer les notices sudoc au format… https://t.co/hXRjw8KeaC</t>
  </si>
  <si>
    <t>RT @symac: Une autre bonne nouvelle des #jabes18 : un accès web officiel va permettre de récupérer les notices sudoc au format marcxml comp…</t>
  </si>
  <si>
    <t>CadreHautPotentiel</t>
  </si>
  <si>
    <t>Invités session autorités : Gilles Dumont, prof. de droit public, Université de Nantes. Directeur du GIP Université… https://t.co/PnRbnzgiU7</t>
  </si>
  <si>
    <t>#jabes18 Début de la Table ronde sur la vie des autorités au delà des applications de l'@com_abes avec I Mauger Pér… https://t.co/jh2vxv9KRE</t>
  </si>
  <si>
    <t>RT @com_abes: Invités session autorités : Gilles Dumont, prof. de droit public, Université de Nantes. Directeur du GIP Université Numérique…</t>
  </si>
  <si>
    <t>#jabes18 Aujourd'hui la production de données d'autorité dans IdRef est possible sans qu'il n'y ait de documents co… https://t.co/MMf0XbB3XH</t>
  </si>
  <si>
    <t>LaLoiDesOurs</t>
  </si>
  <si>
    <t>#jabes18 Isabelle Maugez-Perez : le pré-requis à un alignement correct, c’est que les données soient correctes !</t>
  </si>
  <si>
    <t>#jabes18 Opérations d'alignement des données permettent d'enrichir réciproquement les bases et IdRef.</t>
  </si>
  <si>
    <t>RT @ISSN_IC: #jabes18 Isabelle Maugez-Perez : le pré-requis à un alignement correct, c’est que les données soient correctes !</t>
  </si>
  <si>
    <t>RT @CabaneCelia: #jabes18 Aujourd'hui la production de données d'autorité dans IdRef est possible sans qu'il n'y ait de documents correspon…</t>
  </si>
  <si>
    <t>Le portail Univ-Droit : présentation par @DumontUnjf #jabes18 https://t.co/iI0Lw7ExYQ</t>
  </si>
  <si>
    <t>#jabes18 Présentation par G. Dumont du projet et du portail Univ Droit, qui regroupe les formations, laboratoires d… https://t.co/dAnabtPrmR</t>
  </si>
  <si>
    <t>#jabes18 G. Dumont Impossible d'avoir des données fiables et propres en ce qui concerne les formations pour mettre… https://t.co/UjVhNXPamE</t>
  </si>
  <si>
    <t>#jabes18 G. Dumont Question des référentiels à utiliser pour l'annuaire s'est donc posée rapidement : Hal ? Orcid ? IdRef ? Twitter ?</t>
  </si>
  <si>
    <t>#jabes18 G. Dumont Travail donc avec l'ABES et IdRef : alignement des données des deux côtés et dédoublonnage, avec… https://t.co/KDA2hGmlJ2</t>
  </si>
  <si>
    <t>#jabes18 G. Dumont Quelle exploitation de ce référentiel ? Ajout d'un lien vers notice Sudoc lors des annonces des… https://t.co/YtVDuLJeoJ</t>
  </si>
  <si>
    <t>RT @CabaneCelia: #jabes18 G. Dumont Travail donc avec l'ABES et IdRef : alignement des données des deux côtés et dédoublonnage, avec notamm…</t>
  </si>
  <si>
    <t>Import en masse hebdomadaire des noticesd’articles publiés chez Dalloz dans Hal, notices récupérées ensuite par unjf. bravo ! #jabes18</t>
  </si>
  <si>
    <t>Un grand moment pro open access #jabes18</t>
  </si>
  <si>
    <t>RT @Le_Meunier_Del: Le portail Univ-Droit : présentation par @DumontUnjf #jabes18 https://t.co/iI0Lw7ExYQ</t>
  </si>
  <si>
    <t>Je vous retrouve à 17h30 dans l'espace dédié aux démos des réseaux pour vous présenter notre portail documentaire… https://t.co/E0IjGjozwN</t>
  </si>
  <si>
    <t>Les #jabes18 sans le déplacement à Montpellier https://t.co/XmIaoxl0eh</t>
  </si>
  <si>
    <t>Valorisation des ressources @hal_fr sur les pages des universitaires dans le portail Univ-droit @DumontUnjf #jabes18</t>
  </si>
  <si>
    <t>A noter que Dalloz a une Url fixe (pérenne?) par article #jabes18</t>
  </si>
  <si>
    <t>#jabes18 G. Dumont Prévu à court terme : mettre à disposition en open data la base des actualités de la recherche a… https://t.co/8TyLRcKKad</t>
  </si>
  <si>
    <t>RT @CabaneCelia: #jabes18 G. Dumont Prévu à court terme : mettre à disposition en open data la base des actualités de la recherche avec les…</t>
  </si>
  <si>
    <t>RT @YvesTomic: Je vous retrouve à 17h30 dans l'espace dédié aux démos des réseaux pour vous présenter notre portail documentaire et ses fo…</t>
  </si>
  <si>
    <t>#jabes18 G. Dumont A moyen terme : prendre en compte la dimension temporelle des fonctions et notamment permettre l… https://t.co/3kqQ79ldhG</t>
  </si>
  <si>
    <t>set4six8</t>
  </si>
  <si>
    <t>Bertrand Caron</t>
  </si>
  <si>
    <t>#jabes18 Place à OATAO de Toulouse par Y. Serot et J.-M. Le Bechec</t>
  </si>
  <si>
    <t>Sonia Bouis</t>
  </si>
  <si>
    <t>Julien Sicot</t>
  </si>
  <si>
    <t>Tiens, c’est déjà les #jabes18 #déphasé</t>
  </si>
  <si>
    <t>Excellent programme de travail collectif pour l'IST de : Id de chercheurs, collectivités, affiliations dynamiques,… https://t.co/0rehfi6SsL</t>
  </si>
  <si>
    <t>Le site d'OATAO : https://t.co/7oL2qIuOaL #jabes18 https://t.co/RcM9hpC9iP</t>
  </si>
  <si>
    <t>#jabes18 OATAO n'était pas connecté à un référentiel au départ : problèmes d'orthographe, doublons, etc.</t>
  </si>
  <si>
    <t>Vous aimez les métadonnées, le linked data et les publications en série ? Venez assister à la Démo #jabes18 sur le… https://t.co/yUSMpCUi8x</t>
  </si>
  <si>
    <t>RT @Le_Meunier_Del: Le site d'OATAO : https://t.co/7oL2qIuOaL #jabes18 https://t.co/RcM9hpC9iP</t>
  </si>
  <si>
    <t>RT @071625348: Excellent programme de travail collectif pour l'IST de : Id de chercheurs, collectivités, affiliations dynamiques, articles,…</t>
  </si>
  <si>
    <t>#jabes18 Pourquoi connecter le dépôt OATAO à IDRef ? 1/ Parce que c’est un référentiel fiable et connu 2/ pour four… https://t.co/qIYjTjcofj</t>
  </si>
  <si>
    <t>Pascale Viot et Laurent Schmitt de @INIST_CNRS vous donnent rendez-vous à partir de 17h30 dans l'espace dédié aux d… https://t.co/pQ447j4PuH</t>
  </si>
  <si>
    <t>RT @ISSN_IC: #jabes18 Pourquoi connecter le dépôt OATAO à IDRef ? 1/ Parce que c’est un référentiel fiable et connu 2/ pour fournir des ide…</t>
  </si>
  <si>
    <t>RT @INIST_CNRS: Pascale Viot et Laurent Schmitt de @INIST_CNRS vous donnent rendez-vous à partir de 17h30 dans l'espace dédié aux démos des…</t>
  </si>
  <si>
    <t>RT @ISSN_IC: Vous aimez les métadonnées, le linked data et les publications en série ? Venez assister à la Démo #jabes18 sur le nouveau Por…</t>
  </si>
  <si>
    <t>#jabes18 bientôt les démos https://t.co/yftvJY5aNP</t>
  </si>
  <si>
    <t>#jabes18 OATAO fonctionne avec IdRef depuis septembre 2017 et notamment possède un interface de travail avec IdRef… https://t.co/iXQrQMdGa1</t>
  </si>
  <si>
    <t>Christophe Arnaud</t>
  </si>
  <si>
    <t>RT @com_abes: #jabes18 bientôt les démos https://t.co/yftvJY5aNP</t>
  </si>
  <si>
    <t>RDV à 17h30 pour la #démo Bibliostratus #jabes18 Un fichier de notes collaboratives est disponible (si le réseau le… https://t.co/X8HPdTQrru</t>
  </si>
  <si>
    <t>#jabes18 rendez-vous a 17h30 pour le salon professionnel (espace demos; expo posters et exposants https://t.co/SSQwVvWhEo</t>
  </si>
  <si>
    <t>RT @CabaneCelia: #jabes18 OATAO fonctionne avec IdRef depuis septembre 2017 et notamment possède un interface de travail avec IdRef pour co…</t>
  </si>
  <si>
    <t>Nathalie Watrin</t>
  </si>
  <si>
    <t>RT @com_abes: #jabes18 rendez-vous a 17h30 pour le salon professionnel (espace demos; expo posters et exposants https://t.co/SSQwVvWhEo</t>
  </si>
  <si>
    <t>severine lepiouff</t>
  </si>
  <si>
    <t>#jabes18 utiliser idref dans le SI des universités</t>
  </si>
  <si>
    <t>RT @peachaku: #jabes18 utiliser idref dans le SI des universités</t>
  </si>
  <si>
    <t>L'équipe #ISTEXTour est prête pour vous présenter la plateforme #ISTEX et ses services aux #jabes18 https://t.co/Gst40QYC8L</t>
  </si>
  <si>
    <t>RT @iladpo: RDV à 17h30 pour la #démo Bibliostratus #jabes18 Un fichier de notes collaboratives est disponible (si le réseau le permet 🤞) Q…</t>
  </si>
  <si>
    <t>RT @ExLibrisIvor: RT arnaudguenegan: Les journées ABES 2018 commencent, l’équipe Ex Libris vous accueille sur son stand com_abes ExLibrisEu…</t>
  </si>
  <si>
    <t>Stéphane Pouyllau</t>
  </si>
  <si>
    <t>Je rate les #jabes18 mais je suis de tout coeur avec vous ! @com_abes</t>
  </si>
  <si>
    <t>François Parmentier</t>
  </si>
  <si>
    <t>#jabes18 espace démos c'est parti!! https://t.co/xer0frjXo4</t>
  </si>
  <si>
    <t>La 1ère démo #ISTEX a commencé aux #jabes18. RDV à 18h pour la 2ème avec l'équipe #ISTEXTour ! https://t.co/6K8wIYNr3L</t>
  </si>
  <si>
    <t>Une pensée envieuse pour les collègues présents aux #jabes18 et pour la soirée à venir !</t>
  </si>
  <si>
    <t>Ronald van Dieen</t>
  </si>
  <si>
    <t>Laurent Soual</t>
  </si>
  <si>
    <t>RT @com_abes: #jabes18 espace démos c'est parti!! https://t.co/xer0frjXo4</t>
  </si>
  <si>
    <t>Trezheur</t>
  </si>
  <si>
    <t>RT @ISTEX_Platform: La 1ère démo #ISTEX a commencé aux #jabes18. RDV à 18h pour la 2ème avec l'équipe #ISTEXTour ! https://t.co/6K8wIYNr3L</t>
  </si>
  <si>
    <t>Test d'alignement sur des notices locales d'établissements Sudoc #jabes18 #Démo #Bibliostratus https://t.co/uOwCmexpAo</t>
  </si>
  <si>
    <t>Exploiter les résultats #jabes18 #Démo #Bibliostratus : importer les notices BnF dans le Sudoc pour permettre aux é… https://t.co/vYj0hGeYyb</t>
  </si>
  <si>
    <t>#jabes18 Dernier post aujourd'hui pour moi pour vous présenter le poster de @BULyon3 sur la pépinière de revues en… https://t.co/2HGPNEL670</t>
  </si>
  <si>
    <t>f-x boffy</t>
  </si>
  <si>
    <t>#démo #jabes18 excellente idée que ces ateliers de démo/discussion!</t>
  </si>
  <si>
    <t>@com_abes Qu'est ce que j'aurais aimé être là à cette session autorités !! #jabes18</t>
  </si>
  <si>
    <t>APhD</t>
  </si>
  <si>
    <t>Interopérabilité #jabes18 https://t.co/hf1UBJP0d8</t>
  </si>
  <si>
    <t>Franck Héas</t>
  </si>
  <si>
    <t>mwenaime</t>
  </si>
  <si>
    <t>afauno</t>
  </si>
  <si>
    <t>Marc Martinez</t>
  </si>
  <si>
    <t>RT @CabaneCelia: #jabes18 Dernier post aujourd'hui pour moi pour vous présenter le poster de @BULyon3 sur la pépinière de revues en open ac…</t>
  </si>
  <si>
    <t>Damien Petermann</t>
  </si>
  <si>
    <t>@EvoMRI @DNB_Aktuelles @wikidata Ça a été dit dans une présentation des #jabes18 mais je n'ai pas d'informations plus précises, désolé.</t>
  </si>
  <si>
    <t>RT @CabaneCelia: #jabes18 G. Dumont Impossible d'avoir des données fiables et propres en ce qui concerne les formations pour mettre en lign…</t>
  </si>
  <si>
    <t>RT @bbober: Import en masse hebdomadaire des noticesd’articles publiés chez Dalloz dans Hal, notices récupérées ensuite par unjf. bravo !…</t>
  </si>
  <si>
    <t>RT @CabaneCelia: #jabes18 G. Dumont Quelle exploitation de ce référentiel ? Ajout d'un lien vers notice Sudoc lors des annonces des publica…</t>
  </si>
  <si>
    <t>Bernard Teissier</t>
  </si>
  <si>
    <t>#jabes18 quand tu constates que certains sont largement devant, sur une autoroute et qu'on leur dit 'on vous laisse… https://t.co/GxKGtNvIH1</t>
  </si>
  <si>
    <t>RT @fxboffy: #démo #jabes18 excellente idée que ces ateliers de démo/discussion!</t>
  </si>
  <si>
    <t>Anne-Marie Vaillant</t>
  </si>
  <si>
    <t>Althea Delalune</t>
  </si>
  <si>
    <t>Mélanie Jaoul</t>
  </si>
  <si>
    <t>Ce jeudi 24 mai débute à 9h00 avec les #tutos des réseaux #jabes18</t>
  </si>
  <si>
    <t>Comment utiliser un webservice de l’Abes sans être développeur ? Trouver les éditeurs commerciaux chez qui sont édi… https://t.co/4kbTjgqu2K</t>
  </si>
  <si>
    <t>Comment utiliser le webservice AlgoLiens ? Par Julie Vidal, BIU Montpellier @JulieVidal19 #jabes18 #tuto</t>
  </si>
  <si>
    <t>Comment exploiter les web services de l’Abes avec des appels AJAX en JQuery ? Par Yves Tomic, SCD Université Paris… https://t.co/fpfghwNchm</t>
  </si>
  <si>
    <t>RT @com_abes: Comment exploiter les web services de l’Abes avec des appels AJAX en JQuery ? Par Yves Tomic, SCD Université Paris Dauphine @…</t>
  </si>
  <si>
    <t>La pause café est à 10h45 #jabes18 Pensez-y 😉 https://t.co/3WAvrl7geM</t>
  </si>
  <si>
    <t>Juste après la session #SGBm #jabes18 coordonnée par Serge Genot, directeur du projet SGBm, Abes</t>
  </si>
  <si>
    <t>Pauline Moirez</t>
  </si>
  <si>
    <t>RT @com_abes: La pause café est à 10h45 #jabes18 Pensez-y 😉 https://t.co/3WAvrl7geM</t>
  </si>
  <si>
    <t>#jabes18 Début ce matin par 3 sessions "Les tutos du réseau". Pour moi, ce sera "Comment exploiter les web services… https://t.co/3me5Gm2M7X</t>
  </si>
  <si>
    <t>Les sessions en salle Pasteur des #jabes18 sont filmées et diffusées en direct par CanalC2 https://t.co/nmH3x7ytJE… https://t.co/1mlqtv7SGd</t>
  </si>
  <si>
    <t>RT @BUbdxm: 🔹 24/05, 9h-9h45 : Comment utiliser un webservice de l’Abes @com_abes sans être développeur ? Trouver les éditeurs commerciaux…</t>
  </si>
  <si>
    <t>Les Webservices de l'Abes, c'est par là : https://t.co/UmFpKiwJs9 #tuto #jabes18</t>
  </si>
  <si>
    <t>Page d'accès à la documentation sur les webservices Abes : https://t.co/wDMHbCYojv #jabes18 #tuto @symac</t>
  </si>
  <si>
    <t>#jabes18 @YvesTomic Utiliser multiwhere : à partir du PPN du document, retrouver les RCR pour localiser les différents exemplaires</t>
  </si>
  <si>
    <t>Emilie Gicquiaud</t>
  </si>
  <si>
    <t>#jabes18 @YvesTomic Webservice biblio : retrouver toutes les œuvres d'un auteur à partir de son identifiant IdRef,… https://t.co/MhFuPlcsP8</t>
  </si>
  <si>
    <t>Les #jabes18 reprennent avec les #tutos : pour nous ce sera Algoliens, un webservice qui détecte l'absence de liens dans les notices SUDOC</t>
  </si>
  <si>
    <t>#jabes18 OpenRefine : https://t.co/eFDFSDrB4i https://t.co/uhx8vUpEDr #tuto @symac https://t.co/Q2vM2P8cZU</t>
  </si>
  <si>
    <t>j'ai repris mon doc https://t.co/Ko55VtsToX (je suis à la session de @symac) #jabes18</t>
  </si>
  <si>
    <t>RT @ISSN_IC: Les #jabes18 reprennent avec les #tutos : pour nous ce sera Algoliens, un webservice qui détecte l'absence de liens dans les n…</t>
  </si>
  <si>
    <t>RT @Amyviolet: j'ai repris mon doc https://t.co/Ko55VtsToX (je suis à la session de @symac) #jabes18</t>
  </si>
  <si>
    <t>Des infos et pistes pour l'utilisation d'OpenRefine en bib avec les webservices Abes, sur https://t.co/UbG8KCBhkG… https://t.co/3FhyWNSMUX</t>
  </si>
  <si>
    <t>RT @Marie_Idille: Des infos et pistes pour l'utilisation d'OpenRefine en bib avec les webservices Abes, sur https://t.co/UbG8KCBhkG -&gt; htt…</t>
  </si>
  <si>
    <t>Comment utiliser le webservice Algoliens ? Très intéressant ce tuto aux #jabes18 ! Un #moodle est disponible sur le… https://t.co/2ra17GhS2s</t>
  </si>
  <si>
    <t>RT @CabaneCelia: #jabes18 @YvesTomic Utiliser multiwhere : à partir du PPN du document, retrouver les RCR pour localiser les différents exe…</t>
  </si>
  <si>
    <t>RT @CabaneCelia: #jabes18 @YvesTomic Webservice biblio : retrouver toutes les œuvres d'un auteur à partir de son identifiant IdRef, classée…</t>
  </si>
  <si>
    <t>#jabes18 @YvesTomic On rentre dans le dur (pour moi) avec les requêtes AJAX https://t.co/GOptjKDsZD</t>
  </si>
  <si>
    <t>@Le_Meunier_Del Lien vers le J-cours : https://t.co/h0lPgc846Y #jabes18</t>
  </si>
  <si>
    <t>RT @com_abes: @Le_Meunier_Del Lien vers le J-cours : https://t.co/h0lPgc846Y #jabes18</t>
  </si>
  <si>
    <t>Webservices et OpenRefine -&gt; du plaisir de réaliser que ça me sert d'avoir appris comment fonctionne RDF... Merci l… https://t.co/AKBhGPK0Ye</t>
  </si>
  <si>
    <t>#jabes18 @YvesTomic Utilisation d'une requête AJAX dans le fichier HTML de la notice pour récupérer sur multiwhere… https://t.co/o62qpZWcjm</t>
  </si>
  <si>
    <t>Une autre piste proposée par @symac : https://t.co/mdJxKbSSmO #tuto #jabes18</t>
  </si>
  <si>
    <t>RT @Marie_Idille: Une autre piste proposée par @symac : https://t.co/mdJxKbSSmO #tuto #jabes18</t>
  </si>
  <si>
    <t>@Marie_Idille Pour compléter voir aussi (en anglais) https://t.co/1RSVfhCoRM #jabes18 #tuto</t>
  </si>
  <si>
    <t>RT @CabaneCelia: #jabes18 @YvesTomic Utilisation d'une requête AJAX dans le fichier HTML de la notice pour récupérer sur multiwhere les loc…</t>
  </si>
  <si>
    <t>#jabes18 @YvesTomic jQuery fonctionne avec HTML et permet d'enrichir les données sans nécessiter de grands développ… https://t.co/kZqZ5VTADm</t>
  </si>
  <si>
    <t>RT @com_abes: @Marie_Idille Pour compléter voir aussi (en anglais) https://t.co/1RSVfhCoRM #jabes18 #tuto</t>
  </si>
  <si>
    <t>#jabes18 @YvesTomic Quand on travaille avec des API, il faut s'assurer de la robustesse du service que l'on interro… https://t.co/PfaQ5QOcup</t>
  </si>
  <si>
    <t>À 10h00 Session #SGBm #jabes18 Point d’actus : Focus sur le calendrier des déploiements SGBm. Serge Genot, dir. pr… https://t.co/Wmomnq44C4</t>
  </si>
  <si>
    <t>Puis, après la pause, #SGBm Retours d’expériences de 2 établissements pilotes #SGBm #jabes18 … https://t.co/LTvaS0pmmV</t>
  </si>
  <si>
    <t>... Et Sandrine Berthier pour le Service de Coopération Documentaire de l’Université de Bordeaux, lancement program… https://t.co/jKznqh9ZWZ</t>
  </si>
  <si>
    <t>Valérie Bertrand</t>
  </si>
  <si>
    <t>RT @com_abes: #jabes18 OpenRefine : https://t.co/eFDFSDrB4i https://t.co/uhx8vUpEDr #tuto @symac https://t.co/Q2vM2P8cZU</t>
  </si>
  <si>
    <t>#jabes18 Arabesques n°89 (avril-mai-juin 2018) #SGBm https://t.co/K8wrbU7uge</t>
  </si>
  <si>
    <t>#jabes18 C'est parti pour les actualités SGBM avec Serge Genot</t>
  </si>
  <si>
    <t>#jabes18 Dossier dans Arabesques n.89 sur le SGBM</t>
  </si>
  <si>
    <t>RT @com_abes: #jabes18 Arabesques n°89 (avril-mai-juin 2018) #SGBm https://t.co/K8wrbU7uge</t>
  </si>
  <si>
    <t>#jabes18 Sites pilotes du SGBM et prochains à se lancer dans l'aventure https://t.co/DTyMmAeAek</t>
  </si>
  <si>
    <t>RT @CabaneCelia: #jabes18 Sites pilotes du SGBM et prochains à se lancer dans l'aventure https://t.co/DTyMmAeAek</t>
  </si>
  <si>
    <t>Stéphane Rey nous parle de la synchronisation SGBm - Sudoc #jabes18</t>
  </si>
  <si>
    <t>#jabes18 Présentation des services d'accompagnement de l'@com_abes par Stéphane Rey</t>
  </si>
  <si>
    <t>Stéphane Gully</t>
  </si>
  <si>
    <t>Merci @symac pour ta démo très pédagogique sur OpenRefine ! #jabes18</t>
  </si>
  <si>
    <t>LA référence indispensable pour le #sgbm = https://t.co/jV8WIQtD7f #jabes18</t>
  </si>
  <si>
    <t>#jabes18 S. Rey En ce qui concerne le signalement : IdRef, BACON, notamment pour permettre à terme de signaler les… https://t.co/fyjV1nvd1J</t>
  </si>
  <si>
    <t>#jabes18 S. Rey SGBM : améliorer les synchronisations entre exemplaires dans le SGBM et catalogage dans le SUDOC</t>
  </si>
  <si>
    <t>RT @kerphi79: Merci @symac pour ta démo très pédagogique sur OpenRefine ! #jabes18</t>
  </si>
  <si>
    <t>Les phases de synchronisation Sudoc-SGBm #jabes18</t>
  </si>
  <si>
    <t>Babord-Num</t>
  </si>
  <si>
    <t>RT @BUbdxm: 🔹 23/05, 10h15-11h : Échanges sur le projet d'établissement "Abes 2018-2022", avec pour invités @MyriamMarcil de l'@UnivPoitier…</t>
  </si>
  <si>
    <t>#jabes18 S. Rey Les exemplaires créés directement dans le SGBm, avec un PPN, pourront être transférés régulièrement… https://t.co/Fnp3dTqEG0</t>
  </si>
  <si>
    <t>#jabes18 S. Rey Objectifs d'une phase 2 : avoir une synchronisation en temps réel des notices bibliographiques géré… https://t.co/S0k5WR4BvX</t>
  </si>
  <si>
    <t>#jabes18 S. Rey Focus sur ALMA https://t.co/fKfjjCKed7</t>
  </si>
  <si>
    <t>WiniBW et après #jabes18 https://t.co/Qyt1USKn8m</t>
  </si>
  <si>
    <t>#jabes18 #jabes18 Stéphane Rey ABES | Tous les workflows faits pour le(s) SGBm, une fois éprouvés, seront proposés… https://t.co/W072lrvOJG</t>
  </si>
  <si>
    <t>#jabes18 S. Rey Nouvel outil de catalogage pour le SUDOC : prototype de l'ABES, puis application de la suite CBS (C… https://t.co/QJNxG5PIJm</t>
  </si>
  <si>
    <t>Les interfaces de catalogage full-web #jabes18 https://t.co/almVSxQe6w</t>
  </si>
  <si>
    <t>RT @Agrume_i: #jabes18 #jabes18 Stéphane Rey ABES | Tous les workflows faits pour le(s) SGBm, une fois éprouvés, seront proposés à tous les…</t>
  </si>
  <si>
    <t>#jabes18 Stéphane Rey | Nouvel outil de catalogage pour le Sudoc décision second semestre 2018</t>
  </si>
  <si>
    <t>RT @CabaneCelia: #jabes18 S. Rey Nouvel outil de catalogage pour le SUDOC : prototype de l'ABES, puis application de la suite CBS (CCweb) e…</t>
  </si>
  <si>
    <t>RT @Agrume_i: #jabes18 Stéphane Rey | Nouvel outil de catalogage pour le Sudoc décision second semestre 2018</t>
  </si>
  <si>
    <t>ADBS Occitanie-Méditerranée</t>
  </si>
  <si>
    <t>Licence Pro Doc Mtp3</t>
  </si>
  <si>
    <t>RT @GregMiura: WiniBW et après #jabes18 https://t.co/Qyt1USKn8m</t>
  </si>
  <si>
    <t>RT @com_abes: Les sessions en salle Pasteur des #jabes18 sont filmées et diffusées en direct par CanalC2 https://t.co/nmH3x7ytJE @canalc2_u…</t>
  </si>
  <si>
    <t>#jabes18 Le SGBDM a du mal à franchir le Col Blanc !! Qu'on appelle SuDoc Gyneco : ce sera aux forceps !</t>
  </si>
  <si>
    <t>ça va reprendre https://t.co/Ko55VtsToX #jabes18</t>
  </si>
  <si>
    <t>#jabes18 on reprend avec Sandrine Berthier our le Service de Coopération Documentaire de l’Université de Bordeaux R… https://t.co/MBqcjCJGIF</t>
  </si>
  <si>
    <t>Les petits plaisirs surprise des #jabes18: rencontrer un enseignant chercheur @UnivNantes, qui utilise Nantilus, et… https://t.co/wBL8gn2Cza</t>
  </si>
  <si>
    <t>#jabes18 Retour d'expérience SGBm de Bordeaux, tout en jeu vidéo, par S. Berthier</t>
  </si>
  <si>
    <t>RT @agrenrid: Les petits plaisirs surprise des #jabes18: rencontrer un enseignant chercheur @UnivNantes, qui utilise Nantilus, et demande d…</t>
  </si>
  <si>
    <t>Le projet #SGBm bordelais Par Sandrine Berthier en mode jeu d aventure #jabes18 https://t.co/2Ne99aCifc</t>
  </si>
  <si>
    <t>RT @com_abes: #jabes18 on reprend avec Sandrine Berthier our le Service de Coopération Documentaire de l’Université de Bordeaux Rtour d'exp…</t>
  </si>
  <si>
    <t>Est-ce qu'on peut reprendre une sauvegarde vers la fin du jeu pour aller plus vite? #SGBm #jabes18 https://t.co/vG4RgP3OtO</t>
  </si>
  <si>
    <t>RT @GregMiura: Le projet #SGBm bordelais Par Sandrine Berthier en mode jeu d aventure #jabes18 https://t.co/2Ne99aCifc</t>
  </si>
  <si>
    <t>#jabes18 S. Berthier constitue son équipe pour le SGBm https://t.co/hLO8uiczv8</t>
  </si>
  <si>
    <t>RT @fxboffy: Est-ce qu'on peut reprendre une sauvegarde vers la fin du jeu pour aller plus vite? #SGBm #jabes18 https://t.co/vG4RgP3OtO</t>
  </si>
  <si>
    <t>RT @CabaneCelia: #jabes18 S. Berthier constitue son équipe pour le SGBm https://t.co/hLO8uiczv8</t>
  </si>
  <si>
    <t>#jabes18 S. Berthier Le choix et la structuration de l'équipe en charge de la réinformatisation SGBm est essentiel… https://t.co/Kptbr3NJu4</t>
  </si>
  <si>
    <t>RT @CabaneCelia: #jabes18 S. Berthier Le choix et la structuration de l'équipe en charge de la réinformatisation SGBm est essentiel et doit…</t>
  </si>
  <si>
    <t>#jabes18 S. Berthier achète du café et des chouquettes avant de se lancer dans la prairie des données</t>
  </si>
  <si>
    <t>#jabes18 S. Berthier Tri des données et nettoyage de la base a pris un an et demi https://t.co/DHNQwYkSPY</t>
  </si>
  <si>
    <t>casuHAL</t>
  </si>
  <si>
    <t>RT @CabaneCelia: #jabes18 S. Berthier Tri des données et nettoyage de la base a pris un an et demi https://t.co/DHNQwYkSPY</t>
  </si>
  <si>
    <t>#jabes18 S. Berthier Après le travail préparatoire sur ses données et son réseau, la migration commence à impliquer… https://t.co/5ZuuoRR7nD</t>
  </si>
  <si>
    <t>#jabes18 Sandrine Berthier, SCD Bordeaux : la migration des données est un processus sensible. Il ne faut surtout p… https://t.co/gyvkBCl9qm</t>
  </si>
  <si>
    <t>RT @CabaneCelia: #jabes18 S. Berthier Après le travail préparatoire sur ses données et son réseau, la migration commence à impliquer le pre…</t>
  </si>
  <si>
    <t>Si vous ne voyez pas la présentation en live, faudra la voir en différé... #sgbm #Berthier #jabes18 https://t.co/sXQppO862g</t>
  </si>
  <si>
    <t>#jabes18 S. Berthier Choix radical fait : tout ce qui n'a pas de PPN, ça n'existe pas (ou en tous cas, ils ne voula… https://t.co/lRVQwwNhOu</t>
  </si>
  <si>
    <t>Oz 🐲</t>
  </si>
  <si>
    <t>Mais les gens aux #jabes18 ont l'air trop cool : ils font des présentations avec RPGMaker ! Il devrait y avoir des… https://t.co/v9d59HstG6</t>
  </si>
  <si>
    <t>RT @CabaneCelia: #jabes18 S. Berthier Choix radical fait : tout ce qui n'a pas de PPN, ça n'existe pas (ou en tous cas, ils ne voulaient pa…</t>
  </si>
  <si>
    <t>@Marie_Idille C'est marrant, mais là, ça me parait vachement plus attractif la perspective de voir les #jabes18 en différé...</t>
  </si>
  <si>
    <t>Esse est PPN habere. S. Berthier. #jabes18 (@bbober corrigera le latin)</t>
  </si>
  <si>
    <t>#jabes18 S. Berthier Étape importante : tester la base de préproduction avec l'ensemble des données et identifier l… https://t.co/dzOmLqn5Bh</t>
  </si>
  <si>
    <t>RT @CabaneCelia: #jabes18 S. Berthier Étape importante : tester la base de préproduction avec l'ensemble des données et identifier les erre…</t>
  </si>
  <si>
    <t>Un grand moment Merci Sandrine #jabes18 https://t.co/vF0pLxxeEY</t>
  </si>
  <si>
    <t>#jabes18 Etape suivante https://t.co/u13dim68UB</t>
  </si>
  <si>
    <t>#jabes18 projet sgbm a Bordeaux version jeu de rôle https://t.co/ClNVeE9Cca</t>
  </si>
  <si>
    <t>RT @Marie_Idille: Si vous ne voyez pas la présentation en live, faudra la voir en différé... #sgbm #Berthier #jabes18 https://t.co/sXQppO86…</t>
  </si>
  <si>
    <t>RT @CabaneCelia: #jabes18 Etape suivante https://t.co/u13dim68UB</t>
  </si>
  <si>
    <t>#jabes18 S. Berthier Il faut accepter de commencer avec un coeur fonctionnel et de ne pas perdre trop de temps avec… https://t.co/p8KXWQW4Qc</t>
  </si>
  <si>
    <t>RT @CabaneCelia: #jabes18 S. Berthier Il faut accepter de commencer avec un coeur fonctionnel et de ne pas perdre trop de temps avec tout c…</t>
  </si>
  <si>
    <t>Support de présentation @OpenRefine aux #jabes18 faite ce matin : "utiliser un web service de l'Abes sans être déve… https://t.co/QufqTnsZR8</t>
  </si>
  <si>
    <t>#jabes18 S. Berthier Importance de la formation : il faut choyer les formateurs et préparer la formation pendant la… https://t.co/mK460OiS8W</t>
  </si>
  <si>
    <t>RT @symac: Support de présentation @OpenRefine aux #jabes18 faite ce matin : "utiliser un web service de l'Abes sans être dévelopeur" → htt…</t>
  </si>
  <si>
    <t>RT @CabaneCelia: #jabes18 S. Berthier Importance de la formation : il faut choyer les formateurs et préparer la formation pendant la partie…</t>
  </si>
  <si>
    <t>Aymeric Bds</t>
  </si>
  <si>
    <t>#jabes18 S. Berthier Importance également de la communication interne avec les autres collègues moins impliqués dan… https://t.co/cSs2kLo2t7</t>
  </si>
  <si>
    <t>@071625348 @bbober PPN habeo ergo sum #jabes18</t>
  </si>
  <si>
    <t>d'aïeux &amp; d'ailleurs</t>
  </si>
  <si>
    <t>RT @CabaneCelia: #jabes18 S. Berthier Importance également de la communication interne avec les autres collègues moins impliqués dans la ré…</t>
  </si>
  <si>
    <t>#jabes18 S. Berthier Dernière étape avant... https://t.co/pqTj9XDMI9</t>
  </si>
  <si>
    <t>#jabes18 #Bordeaux https://t.co/9pDzR4rf5e</t>
  </si>
  <si>
    <t>#jabes18 S. Berthier ... Apprendre à s'en servir https://t.co/FRGlxaGJDf</t>
  </si>
  <si>
    <t>#jabes18 S. Berthier Après la phase de production, encore 12 à 18 mois de travail avant d'avoir un résultat vraiment stable</t>
  </si>
  <si>
    <t>RT @GregMiura: #jabes18 #Bordeaux https://t.co/9pDzR4rf5e</t>
  </si>
  <si>
    <t>RT @CabaneCelia: #jabes18 S. Berthier Après la phase de production, encore 12 à 18 mois de travail avant d'avoir un résultat vraiment stable</t>
  </si>
  <si>
    <t>Il nous reste 12 à 18 mois de travail après la mise en production du SGBm ! #jabes18</t>
  </si>
  <si>
    <t>LHMaire</t>
  </si>
  <si>
    <t>Merci à Sandrine Berthier de @univbordeaux pour son retour d'expériences en jeu vidéo sur la mise en place du #sgbm… https://t.co/CuEvt0yYsD</t>
  </si>
  <si>
    <t>#jabes18 M. Desachy directeur de la BIU de Montpellier annonce le passage en production SGBm Alma ce jour.</t>
  </si>
  <si>
    <t>#jabes18 Retour d'expérience de la @bibliothequeBSI par B. Contassot et E. Djebbari</t>
  </si>
  <si>
    <t>RT @com_abes: #jabes18 M. Desachy directeur de la BIU de Montpellier annonce le passage en production SGBm Alma ce jour.</t>
  </si>
  <si>
    <t>RT @CabaneCelia: #jabes18 Retour d'expérience de la @bibliothequeBSI par B. Contassot et E. Djebbari</t>
  </si>
  <si>
    <t>Maud ARNAUD</t>
  </si>
  <si>
    <t>#jabes18 E. Djebbari Pourquoi SGBM ? Projet de réinformatisation, attrait du groupement de commandes pour les coûts… https://t.co/3zBaK2lqGx</t>
  </si>
  <si>
    <t>#jabes18 B. Contassot évoque la difficulté d'impliquer les équipes dans le projet SGBm surtout quand il y a déjà un… https://t.co/TarDrGbECK</t>
  </si>
  <si>
    <t>sur l'utilisation de wikibase par @DNB_Aktuelles pour gérer son fichier d'autorités. On a hâte d'avoir les retours… https://t.co/970DmX7rJf</t>
  </si>
  <si>
    <t>RT @CabaneCelia: #jabes18 E. Djebbari Pourquoi SGBM ? Projet de réinformatisation, attrait du groupement de commandes pour les coûts et le…</t>
  </si>
  <si>
    <t>RT @CabaneCelia: #jabes18 B. Contassot évoque la difficulté d'impliquer les équipes dans le projet SGBm surtout quand il y a déjà un autre…</t>
  </si>
  <si>
    <t>#jabes18 B. Contassot Choix fait à la BSI, ne pas trop s'attarder sur Primo faute de chef de projet dédié. Les para… https://t.co/0TLpu50Kb5</t>
  </si>
  <si>
    <t>RT @symac: sur l'utilisation de wikibase par @DNB_Aktuelles pour gérer son fichier d'autorités. On a hâte d'avoir les retours de ces expéri…</t>
  </si>
  <si>
    <t>#jabes18 B. Contassot Mêmes problématiques pour la BSI que pour Bordeaux en ce qui concerne la formation : elle doi… https://t.co/2XaRXLAVhO</t>
  </si>
  <si>
    <t>RT @CabaneCelia: #jabes18 B. Contassot Choix fait à la BSI, ne pas trop s'attarder sur Primo faute de chef de projet dédié. Les paramétrage…</t>
  </si>
  <si>
    <t>RT @CabaneCelia: #jabes18 B. Contassot Mêmes problématiques pour la BSI que pour Bordeaux en ce qui concerne la formation : elle doit se fa…</t>
  </si>
  <si>
    <t>#jabes18 B. Contassot Les formations permettent de faire prendre conscience aux collègues l'ampleur du projet et du changement.</t>
  </si>
  <si>
    <t>Hugo Catherine</t>
  </si>
  <si>
    <t>RT @CabaneCelia: #jabes18 B. Contassot Les formations permettent de faire prendre conscience aux collègues l'ampleur du projet et du change…</t>
  </si>
  <si>
    <t>#jabes18 E. Djebbari La phase de production est essentielle et demande beaucoup de conduite du changement et de pré… https://t.co/xiNbGLiwpj</t>
  </si>
  <si>
    <t>RT @CabaneCelia: #jabes18 E. Djebbari La phase de production est essentielle et demande beaucoup de conduite du changement et de présence d…</t>
  </si>
  <si>
    <t>Maria de la Luna</t>
  </si>
  <si>
    <t>Les journées Abes seront bientôt les journées Alma ! #jabes18</t>
  </si>
  <si>
    <t>RT @dalaimaria: Les journées Abes seront bientôt les journées Alma ! #jabes18</t>
  </si>
  <si>
    <t>françoisejob21</t>
  </si>
  <si>
    <t>RT @Le_Meunier_Del: Merci à Sandrine Berthier de @univbordeaux pour son retour d'expériences en jeu vidéo sur la mise en place du #sgbm trè…</t>
  </si>
  <si>
    <t>Les #jabes18 c'est fini pour moi, merci @com_abes https://t.co/Ko55VtsToX</t>
  </si>
  <si>
    <t>#jabes18 on se retrouve à 14h00 Sessions parallèles</t>
  </si>
  <si>
    <t>RT @CabaneCelia: #jabes18 Retour d'expérience SGBm de Bordeaux, tout en jeu vidéo, par S. Berthier</t>
  </si>
  <si>
    <t>FredBordignon</t>
  </si>
  <si>
    <t>Q° sous X #jabes18 : 'Est-il possible que le sudoc soit un jour "compatible openurl", càd ait juste une liste des U… https://t.co/C6uI7xSsj1</t>
  </si>
  <si>
    <t>Cl. V</t>
  </si>
  <si>
    <t>RT @Marie_Idille: Rappel : projet d'établissement 2018-2022 de l'Abes ouvert à commentaire jusqu'au 12 juin https://t.co/2uSwR7RDGV #jabes18</t>
  </si>
  <si>
    <t>RT @Marie_Idille: G Miura : L’équipe qui met les mains dans le catalogage a plus que doublé ces dernières années car implique maintenant le…</t>
  </si>
  <si>
    <t>RT @CabaneCelia: #jabes18 Projet IdRef : interface de visualisation et de correction de liens biblios et d'autorités en cours de développem…</t>
  </si>
  <si>
    <t>Yves Goubatian</t>
  </si>
  <si>
    <t>RT @cleymour: #jabes18 le processus de génération de #bibframe pour les données de @SpringerNature avec plein d'identifiants pérennes dedan…</t>
  </si>
  <si>
    <t>Laurent Aucher</t>
  </si>
  <si>
    <t>RT @iladpo: Test d'alignement sur des notices locales d'établissements Sudoc #jabes18 #Démo #Bibliostratus https://t.co/uOwCmexpAo</t>
  </si>
  <si>
    <t>RT @iladpo: Exploiter les résultats #jabes18 #Démo #Bibliostratus : importer les notices BnF dans le Sudoc pour permettre aux établissement…</t>
  </si>
  <si>
    <t>RT @com_abes: Comment utiliser un webservice de l’Abes sans être développeur ? Trouver les éditeurs commerciaux chez qui sont éditées les t…</t>
  </si>
  <si>
    <t>RT @CabaneCelia: #jabes18 @YvesTomic Quand on travaille avec des API, il faut s'assurer de la robustesse du service que l'on interroge, au…</t>
  </si>
  <si>
    <t>Carte Blanche à l’ADBU #jabes18 : #cb Pour une transformation de l’accueil en ligne en bibliothèque universitaire :… https://t.co/Pz2igWXcA5</t>
  </si>
  <si>
    <t>C'est parti pour l'atelier sur le signalement total avec @bbober #jabes18 https://t.co/KmjhMJvCZJ</t>
  </si>
  <si>
    <t>RT @Le_Meunier_Del: C'est parti pour l'atelier sur le signalement total avec @bbober #jabes18 https://t.co/KmjhMJvCZJ</t>
  </si>
  <si>
    <t>#jabes18 @bbober : depuis plusieurs années, avec la vente et la diffusion sur le web, les éditeurs ont pris conscie… https://t.co/ylMVt1F1ZM</t>
  </si>
  <si>
    <t>#jabes18 C'est parti pour l'atelier sur la préparation aux nouvelles consignes de catalogage avec L. Jestaz, L. Piq… https://t.co/4UcUXZE2tp</t>
  </si>
  <si>
    <t>#jabes18 L. Jestaz Processus idéal de communication au réseau, qu'essaye de suivre l'@com_abes https://t.co/c57xhj4qZw</t>
  </si>
  <si>
    <t>RT @ISSN_IC: #jabes18 @bbober : depuis plusieurs années, avec la vente et la diffusion sur le web, les éditeurs ont pris conscience que la…</t>
  </si>
  <si>
    <t>RT @CabaneCelia: #jabes18 L. Jestaz Processus idéal de communication au réseau, qu'essaye de suivre l'@com_abes https://t.co/c57xhj4qZw</t>
  </si>
  <si>
    <t>RT @071625348: Q° sous X #jabes18 : 'Est-il possible que le sudoc soit un jour "compatible openurl", càd ait juste une liste des URL racine…</t>
  </si>
  <si>
    <t>#jabes18 L. Jestaz Imprévus qui peuvent arriver lors de l'implémentation : technique (lié aux zones et à l'implémen… https://t.co/L08tir6kDd</t>
  </si>
  <si>
    <t>RT @CabaneCelia: #jabes18 L. Jestaz Imprévus qui peuvent arriver lors de l'implémentation : technique (lié aux zones et à l'implémentation…</t>
  </si>
  <si>
    <t>Les @BUbdxm @UBMontaigne on embarque ? #jabes18 https://t.co/Yryg8vCedH</t>
  </si>
  <si>
    <t>#jabes18 https://t.co/wOJ5hOXLeB</t>
  </si>
  <si>
    <t>Louison Bobette</t>
  </si>
  <si>
    <t>#jabes18 L. Piquemal Présentation des différents moyens de se former aux nouvelles mesures de catalogage https://t.co/cyn2yuvcGL</t>
  </si>
  <si>
    <t>RT @CabaneCelia: #jabes18 L. Piquemal Présentation des différents moyens de se former aux nouvelles mesures de catalogage https://t.co/cyn2…</t>
  </si>
  <si>
    <t>#jabes18 L. Piquemal RDA-Fr : il est impératif de suivre les formations des CRCB en plus des Je-cours</t>
  </si>
  <si>
    <t>RT @CabaneCelia: #jabes18 L. Piquemal RDA-Fr : il est impératif de suivre les formations des CRCB en plus des Je-cours</t>
  </si>
  <si>
    <t>#jabes18 C. Toussaint Groupe Formation à l'intérieur de la Transition bibliographique se renseigne sur les nouvelle… https://t.co/PZp7sbDy4y</t>
  </si>
  <si>
    <t>RT @CabaneCelia: #jabes18 C. Toussaint Groupe Formation à l'intérieur de la Transition bibliographique se renseigne sur les nouvelles publi…</t>
  </si>
  <si>
    <t>#jabes18 C. Toussaint Groupe formation prend ensuite connaissances des éléments de RDA-FR et définit les objectifs… https://t.co/jDf4dR0O3k</t>
  </si>
  <si>
    <t>#jabes18 C. Toussaint Ensuite, organisation finale des formations par les CRFCB</t>
  </si>
  <si>
    <t>RT @CabaneCelia: #jabes18 C. Toussaint Groupe formation prend ensuite connaissances des éléments de RDA-FR et définit les objectifs des dif…</t>
  </si>
  <si>
    <t>À partir de début 2019, colodus devrait nous permettre de faire de la localisation automatique de manière autonome,… https://t.co/NO3wQ7YLJo</t>
  </si>
  <si>
    <t>#jabes18 C. Toussaint Quelles formations mises en place concernant la Transition Bibliographique ? Sensibilisation… https://t.co/cG4MlS1Vh1</t>
  </si>
  <si>
    <t>RT @CabaneCelia: #jabes18 C. Toussaint Quelles formations mises en place concernant la Transition Bibliographique ? Sensibilisation à l'évo…</t>
  </si>
  <si>
    <t>#jabes18 C. Toussaint Formation Application de RDA-FR est mise en œuvre pour les agents chargés du traitement docum… https://t.co/PgfvJh20wy</t>
  </si>
  <si>
    <t>#jabes18 C. Toussaint Les perspectives du groupe Formation https://t.co/MusHLWRMQX</t>
  </si>
  <si>
    <t>RT @CabaneCelia: #jabes18 C. Toussaint Les perspectives du groupe Formation https://t.co/MusHLWRMQX</t>
  </si>
  <si>
    <t>Position récente de @com_abes : s'adapter aux formats proposés par les éditeurs quand le jeu en vaut la chandelle (… https://t.co/KBJpl5UKBB</t>
  </si>
  <si>
    <t>#jabes18 C. Toussaint Mediat Rhône Alpes a identifié le besoin de compétences en accompagnement au changement des c… https://t.co/XQZLCXFEDP</t>
  </si>
  <si>
    <t>RT @symac: Position récente de @com_abes : s'adapter aux formats proposés par les éditeurs quand le jeu en vaut la chandelle (notices riche…</t>
  </si>
  <si>
    <t>#jabes18 E. Riou-Genty Création d'outils d'aide aux catalogueurs à la @BibDiderotLyon</t>
  </si>
  <si>
    <t>#jabes18 E. Riou-Genty Mise à disposition sur l'intranet d'une section Nouvelles consignes sur les différentes zone… https://t.co/7dmLzTRDlc</t>
  </si>
  <si>
    <t>#jabes18 E. Riou-Genty Mise en place également d'une lettre, la Sudoc News, avec rubrique ABES, bibliothèque et rappels et préconisations</t>
  </si>
  <si>
    <t>RT @CabaneCelia: #jabes18 E. Riou-Genty Création d'outils d'aide aux catalogueurs à la @BibDiderotLyon</t>
  </si>
  <si>
    <t>RT @CabaneCelia: #jabes18 E. Riou-Genty Mise à disposition sur l'intranet d'une section Nouvelles consignes sur les différentes zones touch…</t>
  </si>
  <si>
    <t>RT @CabaneCelia: #jabes18 E. Riou-Genty Mise en place également d'une lettre, la Sudoc News, avec rubrique ABES, bibliothèque et rappels et…</t>
  </si>
  <si>
    <t>#jabes18 @071625348 : Faut-il une politique documentaire des imports dans le SUDOC ? #SignalementTotal</t>
  </si>
  <si>
    <t>RT @ISSN_IC: #jabes18 @071625348 : Faut-il une politique documentaire des imports dans le SUDOC ? #SignalementTotal</t>
  </si>
  <si>
    <t>#jabes18 E. Riou-Genty Mise en place également d'outils de contrôle qualité rapide, afin de vérifier que les catalo… https://t.co/QTyFmkwXfM</t>
  </si>
  <si>
    <t>RT @CabaneCelia: #jabes18 E. Riou-Genty Mise en place également d'outils de contrôle qualité rapide, afin de vérifier que les catalogueurs…</t>
  </si>
  <si>
    <t>#jabes18 E. Riou-Genty Organisation d'ateliers autour de logigrammes oui/non pour définir le processus de catalogage actuel et futur</t>
  </si>
  <si>
    <t>#jabes18 E. Riou-Genty Ateliers ont permis d'échanger autour des pratiques de chacun et d'arriver à un grand logigr… https://t.co/YEOSttb6Sn</t>
  </si>
  <si>
    <t>RT @CabaneCelia: #jabes18 E. Riou-Genty Ateliers ont permis d'échanger autour des pratiques de chacun et d'arriver à un grand logigramme de…</t>
  </si>
  <si>
    <t>RT @symac: À partir de début 2019, colodus devrait nous permettre de faire de la localisation automatique de manière autonome, et faire sau…</t>
  </si>
  <si>
    <t>Le service de questions réponses en chantier avec @NaCl2 et @marchandian Que du bonheur ! #jabes18</t>
  </si>
  <si>
    <t>RT @GregMiura: Le service de questions réponses en chantier avec @NaCl2 et @marchandian Que du bonheur ! #jabes18</t>
  </si>
  <si>
    <t>Pour finir, à 15h45 rendez-vous en salle Pasteur avec "Le Grand Témoin" des #jabes18 : Benoît Forêt, responsable de… https://t.co/4Dws3xEKZK</t>
  </si>
  <si>
    <t>@071625348 @bbober en 15 ans, l'écosystème de la data a un peu évolué quand même, la valeur de la donnée descriptiv… https://t.co/itQOJ2tTJz</t>
  </si>
  <si>
    <t>(((Alain Marois)))</t>
  </si>
  <si>
    <t>RT @com_abes: Pour finir, à 15h45 rendez-vous en salle Pasteur avec "Le Grand Témoin" des #jabes18 : Benoît Forêt, responsable de la Sous-D…</t>
  </si>
  <si>
    <t>RT @com_abes: Carte Blanche à l’ADBU #jabes18 : #cb Pour une transformation de l’accueil en ligne en bibliothèque universitaire : un servic…</t>
  </si>
  <si>
    <t>@CabaneCelia Merci pour le live tweet de l’atelier « bien se préparer à l’évolution des consignes de catalogage » #jabes18</t>
  </si>
  <si>
    <t>#jabes18 c'est fini rdv l'an prochain les 28 &amp; 29 mai 2019 pour les #jabes19 Et demain le 25 mai 2018 la Journée de… https://t.co/aQn95bVv5S</t>
  </si>
  <si>
    <t>RT @com_abes: #jabes18 c'est fini rdv l'an prochain les 28 &amp; 29 mai 2019 pour les #jabes19 Et demain le 25 mai 2018 la Journée des responsa…</t>
  </si>
  <si>
    <t>Univ-Droit</t>
  </si>
  <si>
    <t>MMSLibrary86</t>
  </si>
  <si>
    <t>rachel andré</t>
  </si>
  <si>
    <t>📸 #jabes18 Exposition du poster « PCMath : Plan de conservation partagée des périodiques imprimés en mathématiques… https://t.co/msuO6pMTTK</t>
  </si>
  <si>
    <t>jean-philippe accart</t>
  </si>
  <si>
    <t>CEDECE - Association d'Études européennes</t>
  </si>
  <si>
    <t>Bibliothèque du CIRM</t>
  </si>
  <si>
    <t>RT @_RNBM: 📸 #jabes18 Exposition du poster « PCMath : Plan de conservation partagée des périodiques imprimés en mathématiques » par les mem…</t>
  </si>
  <si>
    <t>Elisabeth Freyre</t>
  </si>
  <si>
    <t>Salut Oui</t>
  </si>
  <si>
    <t>@brutofficiel @lerirejaune #jabes18 pouvez</t>
  </si>
  <si>
    <t>si j'ai bien compris, si un étab. est capable d'exposer ses exemplaires en oai-pmh (en suivant un min. les recomman… https://t.co/PLgb8STL6o</t>
  </si>
  <si>
    <t>#jabes18 Rien qu'une larme dans vos yeux (rougis par les méta-données).</t>
  </si>
  <si>
    <t>un grand bravo à tous les présentateurs de posters, de démos &amp; animateurs d’ateliers qui ont fait des #jabes18 un m… https://t.co/DVPk1N9lEh</t>
  </si>
  <si>
    <t>RT @lpl_210: un grand bravo à tous les présentateurs de posters, de démos &amp; animateurs d’ateliers qui ont fait des #jabes18 un moment de pa…</t>
  </si>
  <si>
    <t>Concoursbib</t>
  </si>
  <si>
    <t>OpenRefine</t>
  </si>
  <si>
    <t>RT @symac: Support de présentation @OpenRefine aux #jabes18 faite ce matin : "utiliser un web service de l'Abes san… https://t.co/i3qBug4txc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</si>
</sst>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7">
    <font>
      <sz val="10"/>
      <color rgb="FF000000"/>
      <name val="Arial"/>
    </font>
    <font>
      <sz val="9"/>
      <color rgb="FFFFFFFF"/>
      <name val="Droid Sans"/>
    </font>
    <font>
      <sz val="8"/>
      <color rgb="FFFFFFFF"/>
      <name val="Droid Sans"/>
    </font>
    <font>
      <sz val="8"/>
      <name val="Droid Sans"/>
    </font>
    <font>
      <u/>
      <sz val="8"/>
      <color rgb="FF0000FF"/>
      <name val="Droid Sans"/>
    </font>
    <font>
      <u/>
      <sz val="8"/>
      <color rgb="FF0000FF"/>
      <name val="Droid Sans"/>
    </font>
    <font>
      <u/>
      <sz val="8"/>
      <color rgb="FF0000FF"/>
      <name val="Droid Sans"/>
    </font>
  </fonts>
  <fills count="4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4A86E8"/>
        <bgColor rgb="FF4A86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ecisement.org/" TargetMode="External"/><Relationship Id="rId2" Type="http://schemas.openxmlformats.org/officeDocument/2006/relationships/hyperlink" Target="http://precisement.org/" TargetMode="External"/><Relationship Id="rId1" Type="http://schemas.openxmlformats.org/officeDocument/2006/relationships/hyperlink" Target="http://precisement.org/" TargetMode="External"/><Relationship Id="rId4" Type="http://schemas.openxmlformats.org/officeDocument/2006/relationships/hyperlink" Target="http://precisemen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796"/>
  <sheetViews>
    <sheetView tabSelected="1" workbookViewId="0">
      <pane ySplit="2" topLeftCell="A796" activePane="bottomLeft" state="frozen"/>
      <selection pane="bottomLeft" activeCell="D808" sqref="D808"/>
    </sheetView>
  </sheetViews>
  <sheetFormatPr baseColWidth="10" defaultColWidth="14.42578125" defaultRowHeight="15.75" customHeight="1"/>
  <cols>
    <col min="1" max="1" width="15.28515625" customWidth="1"/>
    <col min="3" max="3" width="16.28515625" customWidth="1"/>
    <col min="4" max="4" width="103.5703125" customWidth="1"/>
    <col min="5" max="5" width="17.7109375" customWidth="1"/>
  </cols>
  <sheetData>
    <row r="1" spans="1:5" ht="25.5" customHeight="1">
      <c r="A1" s="15" t="s">
        <v>1</v>
      </c>
      <c r="B1" s="14"/>
      <c r="C1" s="14"/>
      <c r="D1" s="14"/>
      <c r="E1" s="14"/>
    </row>
    <row r="2" spans="1:5" ht="29.25" customHeight="1">
      <c r="A2" s="1" t="s">
        <v>0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2.75">
      <c r="A3" s="4">
        <v>43243.269548611112</v>
      </c>
      <c r="B3" s="5" t="str">
        <f>HYPERLINK("https://twitter.com/MarianneGiloux","@MarianneGiloux")</f>
        <v>@MarianneGiloux</v>
      </c>
      <c r="C3" s="6" t="s">
        <v>8</v>
      </c>
      <c r="D3" s="6" t="s">
        <v>46</v>
      </c>
      <c r="E3" s="7" t="str">
        <f>HYPERLINK("https://twitter.com/MarianneGiloux/status/999160031818977281","999160031818977281")</f>
        <v>999160031818977281</v>
      </c>
    </row>
    <row r="4" spans="1:5" ht="12.75">
      <c r="A4" s="4">
        <v>43243.30332175926</v>
      </c>
      <c r="B4" s="5" t="str">
        <f>HYPERLINK("https://twitter.com/com_abes","@com_abes")</f>
        <v>@com_abes</v>
      </c>
      <c r="C4" s="6" t="s">
        <v>12</v>
      </c>
      <c r="D4" s="6" t="s">
        <v>47</v>
      </c>
      <c r="E4" s="7" t="str">
        <f>HYPERLINK("https://twitter.com/com_abes/status/999172269644664832","999172269644664832")</f>
        <v>999172269644664832</v>
      </c>
    </row>
    <row r="5" spans="1:5" ht="12.75">
      <c r="A5" s="4">
        <v>43243.303668981476</v>
      </c>
      <c r="B5" s="5" t="str">
        <f>HYPERLINK("https://twitter.com/iladpo","@iladpo")</f>
        <v>@iladpo</v>
      </c>
      <c r="C5" s="6" t="s">
        <v>7</v>
      </c>
      <c r="D5" s="6" t="s">
        <v>48</v>
      </c>
      <c r="E5" s="7" t="str">
        <f>HYPERLINK("https://twitter.com/iladpo/status/999172393754079233","999172393754079233")</f>
        <v>999172393754079233</v>
      </c>
    </row>
    <row r="6" spans="1:5" ht="12.75">
      <c r="A6" s="4">
        <v>43243.319120370375</v>
      </c>
      <c r="B6" s="5" t="str">
        <f>HYPERLINK("https://twitter.com/GregMiura","@GregMiura")</f>
        <v>@GregMiura</v>
      </c>
      <c r="C6" s="6" t="s">
        <v>15</v>
      </c>
      <c r="D6" s="6" t="s">
        <v>48</v>
      </c>
      <c r="E6" s="7" t="str">
        <f>HYPERLINK("https://twitter.com/GregMiura/status/999177993057722368","999177993057722368")</f>
        <v>999177993057722368</v>
      </c>
    </row>
    <row r="7" spans="1:5" ht="12.75">
      <c r="A7" s="4">
        <v>43243.327337962968</v>
      </c>
      <c r="B7" s="5" t="str">
        <f>HYPERLINK("https://twitter.com/071625348","@071625348")</f>
        <v>@071625348</v>
      </c>
      <c r="C7" s="6" t="s">
        <v>31</v>
      </c>
      <c r="D7" s="6" t="s">
        <v>37</v>
      </c>
      <c r="E7" s="7" t="str">
        <f>HYPERLINK("https://twitter.com/071625348/status/999180974633168896","999180974633168896")</f>
        <v>999180974633168896</v>
      </c>
    </row>
    <row r="8" spans="1:5" ht="12.75">
      <c r="A8" s="4">
        <v>43243.329988425925</v>
      </c>
      <c r="B8" s="5" t="str">
        <f>HYPERLINK("https://twitter.com/arnaudguenegan","@arnaudguenegan")</f>
        <v>@arnaudguenegan</v>
      </c>
      <c r="C8" s="6" t="s">
        <v>43</v>
      </c>
      <c r="D8" s="6" t="s">
        <v>49</v>
      </c>
      <c r="E8" s="7" t="str">
        <f>HYPERLINK("https://twitter.com/arnaudguenegan/status/999181932108959744","999181932108959744")</f>
        <v>999181932108959744</v>
      </c>
    </row>
    <row r="9" spans="1:5" ht="12.75">
      <c r="A9" s="4">
        <v>43243.331608796296</v>
      </c>
      <c r="B9" s="5" t="str">
        <f>HYPERLINK("https://twitter.com/071625348","@071625348")</f>
        <v>@071625348</v>
      </c>
      <c r="C9" s="6" t="s">
        <v>31</v>
      </c>
      <c r="D9" s="6" t="s">
        <v>50</v>
      </c>
      <c r="E9" s="7" t="str">
        <f>HYPERLINK("https://twitter.com/071625348/status/999182519915433984","999182519915433984")</f>
        <v>999182519915433984</v>
      </c>
    </row>
    <row r="10" spans="1:5" ht="12.75">
      <c r="A10" s="4">
        <v>43243.332928240736</v>
      </c>
      <c r="B10" s="5" t="str">
        <f>HYPERLINK("https://twitter.com/iladpo","@iladpo")</f>
        <v>@iladpo</v>
      </c>
      <c r="C10" s="6" t="s">
        <v>7</v>
      </c>
      <c r="D10" s="6" t="s">
        <v>51</v>
      </c>
      <c r="E10" s="7" t="str">
        <f>HYPERLINK("https://twitter.com/iladpo/status/999182998644895744","999182998644895744")</f>
        <v>999182998644895744</v>
      </c>
    </row>
    <row r="11" spans="1:5" ht="12.75">
      <c r="A11" s="4">
        <v>43243.337951388894</v>
      </c>
      <c r="B11" s="5" t="str">
        <f>HYPERLINK("https://twitter.com/BUbdxm","@BUbdxm")</f>
        <v>@BUbdxm</v>
      </c>
      <c r="C11" s="6" t="s">
        <v>52</v>
      </c>
      <c r="D11" s="6" t="s">
        <v>53</v>
      </c>
      <c r="E11" s="7" t="str">
        <f>HYPERLINK("https://twitter.com/BUbdxm/status/999184820721934336","999184820721934336")</f>
        <v>999184820721934336</v>
      </c>
    </row>
    <row r="12" spans="1:5" ht="12.75">
      <c r="A12" s="4">
        <v>43243.341261574074</v>
      </c>
      <c r="B12" s="5" t="str">
        <f>HYPERLINK("https://twitter.com/NiederlenderC","@NiederlenderC")</f>
        <v>@NiederlenderC</v>
      </c>
      <c r="C12" s="6" t="s">
        <v>54</v>
      </c>
      <c r="D12" s="6" t="s">
        <v>37</v>
      </c>
      <c r="E12" s="7" t="str">
        <f>HYPERLINK("https://twitter.com/NiederlenderC/status/999186018199842816","999186018199842816")</f>
        <v>999186018199842816</v>
      </c>
    </row>
    <row r="13" spans="1:5" ht="12.75">
      <c r="A13" s="4">
        <v>43243.344409722224</v>
      </c>
      <c r="B13" s="5" t="str">
        <f t="shared" ref="B13:B14" si="0">HYPERLINK("https://twitter.com/BUbdxm","@BUbdxm")</f>
        <v>@BUbdxm</v>
      </c>
      <c r="C13" s="6" t="s">
        <v>52</v>
      </c>
      <c r="D13" s="6" t="s">
        <v>55</v>
      </c>
      <c r="E13" s="7" t="str">
        <f>HYPERLINK("https://twitter.com/BUbdxm/status/999187159168028672","999187159168028672")</f>
        <v>999187159168028672</v>
      </c>
    </row>
    <row r="14" spans="1:5" ht="12.75">
      <c r="A14" s="4">
        <v>43243.349050925928</v>
      </c>
      <c r="B14" s="5" t="str">
        <f t="shared" si="0"/>
        <v>@BUbdxm</v>
      </c>
      <c r="C14" s="6" t="s">
        <v>52</v>
      </c>
      <c r="D14" s="6" t="s">
        <v>56</v>
      </c>
      <c r="E14" s="7" t="str">
        <f>HYPERLINK("https://twitter.com/BUbdxm/status/999188842195443712","999188842195443712")</f>
        <v>999188842195443712</v>
      </c>
    </row>
    <row r="15" spans="1:5" ht="12.75">
      <c r="A15" s="4">
        <v>43243.349687499998</v>
      </c>
      <c r="B15" s="5" t="str">
        <f>HYPERLINK("https://twitter.com/com_abes","@com_abes")</f>
        <v>@com_abes</v>
      </c>
      <c r="C15" s="6" t="s">
        <v>12</v>
      </c>
      <c r="D15" s="6" t="s">
        <v>57</v>
      </c>
      <c r="E15" s="7" t="str">
        <f>HYPERLINK("https://twitter.com/com_abes/status/999189073804881920","999189073804881920")</f>
        <v>999189073804881920</v>
      </c>
    </row>
    <row r="16" spans="1:5" ht="12.75">
      <c r="A16" s="4">
        <v>43243.354062500002</v>
      </c>
      <c r="B16" s="5" t="str">
        <f>HYPERLINK("https://twitter.com/iladpo","@iladpo")</f>
        <v>@iladpo</v>
      </c>
      <c r="C16" s="6" t="s">
        <v>7</v>
      </c>
      <c r="D16" s="6" t="s">
        <v>58</v>
      </c>
      <c r="E16" s="7" t="str">
        <f>HYPERLINK("https://twitter.com/iladpo/status/999190657817366528","999190657817366528")</f>
        <v>999190657817366528</v>
      </c>
    </row>
    <row r="17" spans="1:5" ht="12.75">
      <c r="A17" s="4">
        <v>43243.354247685187</v>
      </c>
      <c r="B17" s="5" t="str">
        <f>HYPERLINK("https://twitter.com/OCLC_FR","@OCLC_FR")</f>
        <v>@OCLC_FR</v>
      </c>
      <c r="C17" s="6" t="s">
        <v>36</v>
      </c>
      <c r="D17" s="6" t="s">
        <v>59</v>
      </c>
      <c r="E17" s="7" t="str">
        <f>HYPERLINK("https://twitter.com/OCLC_FR/status/999190723391033344","999190723391033344")</f>
        <v>999190723391033344</v>
      </c>
    </row>
    <row r="18" spans="1:5" ht="12.75">
      <c r="A18" s="4">
        <v>43243.354814814811</v>
      </c>
      <c r="B18" s="5" t="str">
        <f>HYPERLINK("https://twitter.com/com_abes","@com_abes")</f>
        <v>@com_abes</v>
      </c>
      <c r="C18" s="6" t="s">
        <v>12</v>
      </c>
      <c r="D18" s="6" t="s">
        <v>60</v>
      </c>
      <c r="E18" s="7" t="str">
        <f>HYPERLINK("https://twitter.com/com_abes/status/999190930837196800","999190930837196800")</f>
        <v>999190930837196800</v>
      </c>
    </row>
    <row r="19" spans="1:5" ht="12.75">
      <c r="A19" s="4">
        <v>43243.358784722222</v>
      </c>
      <c r="B19" s="5" t="str">
        <f>HYPERLINK("https://twitter.com/Le_Meunier_Del","@Le_Meunier_Del")</f>
        <v>@Le_Meunier_Del</v>
      </c>
      <c r="C19" s="6" t="s">
        <v>61</v>
      </c>
      <c r="D19" s="6" t="s">
        <v>62</v>
      </c>
      <c r="E19" s="7" t="str">
        <f>HYPERLINK("https://twitter.com/Le_Meunier_Del/status/999192369709936640","999192369709936640")</f>
        <v>999192369709936640</v>
      </c>
    </row>
    <row r="20" spans="1:5" ht="12.75">
      <c r="A20" s="4">
        <v>43243.358831018515</v>
      </c>
      <c r="B20" s="5" t="str">
        <f>HYPERLINK("https://twitter.com/vocivelo","@vocivelo")</f>
        <v>@vocivelo</v>
      </c>
      <c r="C20" s="6" t="s">
        <v>63</v>
      </c>
      <c r="D20" s="6" t="s">
        <v>48</v>
      </c>
      <c r="E20" s="7" t="str">
        <f>HYPERLINK("https://twitter.com/vocivelo/status/999192387628003332","999192387628003332")</f>
        <v>999192387628003332</v>
      </c>
    </row>
    <row r="21" spans="1:5" ht="12.75">
      <c r="A21" s="4">
        <v>43243.36042824074</v>
      </c>
      <c r="B21" s="5" t="str">
        <f>HYPERLINK("https://twitter.com/INIST_CNRS","@INIST_CNRS")</f>
        <v>@INIST_CNRS</v>
      </c>
      <c r="C21" s="6" t="s">
        <v>17</v>
      </c>
      <c r="D21" s="6" t="s">
        <v>64</v>
      </c>
      <c r="E21" s="7" t="str">
        <f>HYPERLINK("https://twitter.com/INIST_CNRS/status/999192962855849984","999192962855849984")</f>
        <v>999192962855849984</v>
      </c>
    </row>
    <row r="22" spans="1:5" ht="12.75">
      <c r="A22" s="4">
        <v>43243.360775462963</v>
      </c>
      <c r="B22" s="5" t="str">
        <f t="shared" ref="B22:B23" si="1">HYPERLINK("https://twitter.com/Amyviolet","@Amyviolet")</f>
        <v>@Amyviolet</v>
      </c>
      <c r="C22" s="6" t="s">
        <v>20</v>
      </c>
      <c r="D22" s="6" t="s">
        <v>65</v>
      </c>
      <c r="E22" s="7" t="str">
        <f>HYPERLINK("https://twitter.com/Amyviolet/status/999193089200787456","999193089200787456")</f>
        <v>999193089200787456</v>
      </c>
    </row>
    <row r="23" spans="1:5" ht="12.75">
      <c r="A23" s="4">
        <v>43243.360949074078</v>
      </c>
      <c r="B23" s="5" t="str">
        <f t="shared" si="1"/>
        <v>@Amyviolet</v>
      </c>
      <c r="C23" s="6" t="s">
        <v>20</v>
      </c>
      <c r="D23" s="6" t="s">
        <v>66</v>
      </c>
      <c r="E23" s="7" t="str">
        <f>HYPERLINK("https://twitter.com/Amyviolet/status/999193153860259840","999193153860259840")</f>
        <v>999193153860259840</v>
      </c>
    </row>
    <row r="24" spans="1:5" ht="12.75">
      <c r="A24" s="4">
        <v>43243.361886574072</v>
      </c>
      <c r="B24" s="5" t="str">
        <f>HYPERLINK("https://twitter.com/iladpo","@iladpo")</f>
        <v>@iladpo</v>
      </c>
      <c r="C24" s="6" t="s">
        <v>7</v>
      </c>
      <c r="D24" s="6" t="s">
        <v>67</v>
      </c>
      <c r="E24" s="7" t="str">
        <f>HYPERLINK("https://twitter.com/iladpo/status/999193492567011329","999193492567011329")</f>
        <v>999193492567011329</v>
      </c>
    </row>
    <row r="25" spans="1:5" ht="12.75">
      <c r="A25" s="4">
        <v>43243.362824074073</v>
      </c>
      <c r="B25" s="5" t="str">
        <f>HYPERLINK("https://twitter.com/INIST_CNRS","@INIST_CNRS")</f>
        <v>@INIST_CNRS</v>
      </c>
      <c r="C25" s="6" t="s">
        <v>17</v>
      </c>
      <c r="D25" s="6" t="s">
        <v>62</v>
      </c>
      <c r="E25" s="7" t="str">
        <f>HYPERLINK("https://twitter.com/INIST_CNRS/status/999193831487700997","999193831487700997")</f>
        <v>999193831487700997</v>
      </c>
    </row>
    <row r="26" spans="1:5" ht="12.75">
      <c r="A26" s="4">
        <v>43243.363252314812</v>
      </c>
      <c r="B26" s="5" t="str">
        <f>HYPERLINK("https://twitter.com/CabaneCelia","@CabaneCelia")</f>
        <v>@CabaneCelia</v>
      </c>
      <c r="C26" s="6" t="s">
        <v>68</v>
      </c>
      <c r="D26" s="6" t="s">
        <v>69</v>
      </c>
      <c r="E26" s="7" t="str">
        <f>HYPERLINK("https://twitter.com/CabaneCelia/status/999193986337333249","999193986337333249")</f>
        <v>999193986337333249</v>
      </c>
    </row>
    <row r="27" spans="1:5" ht="12.75">
      <c r="A27" s="4">
        <v>43243.363587962958</v>
      </c>
      <c r="B27" s="5" t="str">
        <f>HYPERLINK("https://twitter.com/Marie_Idille","@Marie_Idille")</f>
        <v>@Marie_Idille</v>
      </c>
      <c r="C27" s="6" t="s">
        <v>22</v>
      </c>
      <c r="D27" s="6" t="s">
        <v>67</v>
      </c>
      <c r="E27" s="7" t="str">
        <f>HYPERLINK("https://twitter.com/Marie_Idille/status/999194109091991552","999194109091991552")</f>
        <v>999194109091991552</v>
      </c>
    </row>
    <row r="28" spans="1:5" ht="12.75">
      <c r="A28" s="4">
        <v>43243.364780092597</v>
      </c>
      <c r="B28" s="5" t="str">
        <f>HYPERLINK("https://twitter.com/Agrume_i","@Agrume_i")</f>
        <v>@Agrume_i</v>
      </c>
      <c r="C28" s="6" t="s">
        <v>70</v>
      </c>
      <c r="D28" s="6" t="s">
        <v>71</v>
      </c>
      <c r="E28" s="7" t="str">
        <f>HYPERLINK("https://twitter.com/Agrume_i/status/999194540446765057","999194540446765057")</f>
        <v>999194540446765057</v>
      </c>
    </row>
    <row r="29" spans="1:5" ht="12.75">
      <c r="A29" s="4">
        <v>43243.365428240737</v>
      </c>
      <c r="B29" s="5" t="str">
        <f>HYPERLINK("https://twitter.com/MastArchivesP8","@MastArchivesP8")</f>
        <v>@MastArchivesP8</v>
      </c>
      <c r="C29" s="6" t="s">
        <v>72</v>
      </c>
      <c r="D29" s="6" t="s">
        <v>62</v>
      </c>
      <c r="E29" s="7" t="str">
        <f>HYPERLINK("https://twitter.com/MastArchivesP8/status/999194777466949632","999194777466949632")</f>
        <v>999194777466949632</v>
      </c>
    </row>
    <row r="30" spans="1:5" ht="12.75">
      <c r="A30" s="4">
        <v>43243.365740740745</v>
      </c>
      <c r="B30" s="5" t="str">
        <f>HYPERLINK("https://twitter.com/071625348","@071625348")</f>
        <v>@071625348</v>
      </c>
      <c r="C30" s="6" t="s">
        <v>31</v>
      </c>
      <c r="D30" s="6" t="s">
        <v>73</v>
      </c>
      <c r="E30" s="7" t="str">
        <f>HYPERLINK("https://twitter.com/071625348/status/999194889589051393","999194889589051393")</f>
        <v>999194889589051393</v>
      </c>
    </row>
    <row r="31" spans="1:5" ht="12.75">
      <c r="A31" s="4">
        <v>43243.365960648152</v>
      </c>
      <c r="B31" s="5" t="str">
        <f>HYPERLINK("https://twitter.com/Agrume_i","@Agrume_i")</f>
        <v>@Agrume_i</v>
      </c>
      <c r="C31" s="6" t="s">
        <v>70</v>
      </c>
      <c r="D31" s="6" t="s">
        <v>74</v>
      </c>
      <c r="E31" s="7" t="str">
        <f>HYPERLINK("https://twitter.com/Agrume_i/status/999194968567795712","999194968567795712")</f>
        <v>999194968567795712</v>
      </c>
    </row>
    <row r="32" spans="1:5" ht="12.75">
      <c r="A32" s="4">
        <v>43243.366215277776</v>
      </c>
      <c r="B32" s="5" t="str">
        <f>HYPERLINK("https://twitter.com/Amyviolet","@Amyviolet")</f>
        <v>@Amyviolet</v>
      </c>
      <c r="C32" s="6" t="s">
        <v>20</v>
      </c>
      <c r="D32" s="6" t="s">
        <v>51</v>
      </c>
      <c r="E32" s="7" t="str">
        <f>HYPERLINK("https://twitter.com/Amyviolet/status/999195059798118400","999195059798118400")</f>
        <v>999195059798118400</v>
      </c>
    </row>
    <row r="33" spans="1:5" ht="12.75">
      <c r="A33" s="4">
        <v>43243.366342592592</v>
      </c>
      <c r="B33" s="5" t="str">
        <f>HYPERLINK("https://twitter.com/Olivier__Cornu","@Olivier__Cornu")</f>
        <v>@Olivier__Cornu</v>
      </c>
      <c r="C33" s="6" t="s">
        <v>16</v>
      </c>
      <c r="D33" s="6" t="s">
        <v>58</v>
      </c>
      <c r="E33" s="7" t="str">
        <f>HYPERLINK("https://twitter.com/Olivier__Cornu/status/999195107793522688","999195107793522688")</f>
        <v>999195107793522688</v>
      </c>
    </row>
    <row r="34" spans="1:5" ht="12.75">
      <c r="A34" s="4">
        <v>43243.367314814815</v>
      </c>
      <c r="B34" s="5" t="str">
        <f>HYPERLINK("https://twitter.com/Agrume_i","@Agrume_i")</f>
        <v>@Agrume_i</v>
      </c>
      <c r="C34" s="6" t="s">
        <v>70</v>
      </c>
      <c r="D34" s="6" t="s">
        <v>75</v>
      </c>
      <c r="E34" s="7" t="str">
        <f>HYPERLINK("https://twitter.com/Agrume_i/status/999195461859856384","999195461859856384")</f>
        <v>999195461859856384</v>
      </c>
    </row>
    <row r="35" spans="1:5" ht="12.75">
      <c r="A35" s="4">
        <v>43243.367592592593</v>
      </c>
      <c r="B35" s="5" t="str">
        <f>HYPERLINK("https://twitter.com/071625348","@071625348")</f>
        <v>@071625348</v>
      </c>
      <c r="C35" s="6" t="s">
        <v>31</v>
      </c>
      <c r="D35" s="6" t="s">
        <v>67</v>
      </c>
      <c r="E35" s="7" t="str">
        <f>HYPERLINK("https://twitter.com/071625348/status/999195561755660288","999195561755660288")</f>
        <v>999195561755660288</v>
      </c>
    </row>
    <row r="36" spans="1:5" ht="12.75">
      <c r="A36" s="4">
        <v>43243.368090277778</v>
      </c>
      <c r="B36" s="5" t="str">
        <f>HYPERLINK("https://twitter.com/CabaneCelia","@CabaneCelia")</f>
        <v>@CabaneCelia</v>
      </c>
      <c r="C36" s="6" t="s">
        <v>68</v>
      </c>
      <c r="D36" s="6" t="s">
        <v>76</v>
      </c>
      <c r="E36" s="7" t="str">
        <f>HYPERLINK("https://twitter.com/CabaneCelia/status/999195740806184960","999195740806184960")</f>
        <v>999195740806184960</v>
      </c>
    </row>
    <row r="37" spans="1:5" ht="12.75">
      <c r="A37" s="4">
        <v>43243.368414351848</v>
      </c>
      <c r="B37" s="5" t="str">
        <f>HYPERLINK("https://twitter.com/ISSN_IC","@ISSN_IC")</f>
        <v>@ISSN_IC</v>
      </c>
      <c r="C37" s="6" t="s">
        <v>26</v>
      </c>
      <c r="D37" s="6" t="s">
        <v>62</v>
      </c>
      <c r="E37" s="7" t="str">
        <f>HYPERLINK("https://twitter.com/ISSN_IC/status/999195858691387392","999195858691387392")</f>
        <v>999195858691387392</v>
      </c>
    </row>
    <row r="38" spans="1:5" ht="12.75">
      <c r="A38" s="4">
        <v>43243.36886574074</v>
      </c>
      <c r="B38" s="5" t="str">
        <f t="shared" ref="B38:B39" si="2">HYPERLINK("https://twitter.com/Agrume_i","@Agrume_i")</f>
        <v>@Agrume_i</v>
      </c>
      <c r="C38" s="6" t="s">
        <v>70</v>
      </c>
      <c r="D38" s="6" t="s">
        <v>77</v>
      </c>
      <c r="E38" s="7" t="str">
        <f>HYPERLINK("https://twitter.com/Agrume_i/status/999196023221350400","999196023221350400")</f>
        <v>999196023221350400</v>
      </c>
    </row>
    <row r="39" spans="1:5" ht="12.75">
      <c r="A39" s="4">
        <v>43243.37090277778</v>
      </c>
      <c r="B39" s="5" t="str">
        <f t="shared" si="2"/>
        <v>@Agrume_i</v>
      </c>
      <c r="C39" s="6" t="s">
        <v>70</v>
      </c>
      <c r="D39" s="6" t="s">
        <v>78</v>
      </c>
      <c r="E39" s="7" t="str">
        <f>HYPERLINK("https://twitter.com/Agrume_i/status/999196762178048001","999196762178048001")</f>
        <v>999196762178048001</v>
      </c>
    </row>
    <row r="40" spans="1:5" ht="12.75">
      <c r="A40" s="4">
        <v>43243.371157407411</v>
      </c>
      <c r="B40" s="5" t="str">
        <f>HYPERLINK("https://twitter.com/ISSN_IC","@ISSN_IC")</f>
        <v>@ISSN_IC</v>
      </c>
      <c r="C40" s="6" t="s">
        <v>26</v>
      </c>
      <c r="D40" s="6" t="s">
        <v>79</v>
      </c>
      <c r="E40" s="7" t="str">
        <f>HYPERLINK("https://twitter.com/ISSN_IC/status/999196851319472128","999196851319472128")</f>
        <v>999196851319472128</v>
      </c>
    </row>
    <row r="41" spans="1:5" ht="12.75">
      <c r="A41" s="4">
        <v>43243.371400462958</v>
      </c>
      <c r="B41" s="5" t="str">
        <f>HYPERLINK("https://twitter.com/Olivier__Cornu","@Olivier__Cornu")</f>
        <v>@Olivier__Cornu</v>
      </c>
      <c r="C41" s="6" t="s">
        <v>16</v>
      </c>
      <c r="D41" s="6" t="s">
        <v>66</v>
      </c>
      <c r="E41" s="7" t="str">
        <f>HYPERLINK("https://twitter.com/Olivier__Cornu/status/999196941551579136","999196941551579136")</f>
        <v>999196941551579136</v>
      </c>
    </row>
    <row r="42" spans="1:5" ht="12.75">
      <c r="A42" s="4">
        <v>43243.372303240743</v>
      </c>
      <c r="B42" s="5" t="str">
        <f>HYPERLINK("https://twitter.com/ISSN_IC","@ISSN_IC")</f>
        <v>@ISSN_IC</v>
      </c>
      <c r="C42" s="6" t="s">
        <v>26</v>
      </c>
      <c r="D42" s="6" t="s">
        <v>80</v>
      </c>
      <c r="E42" s="7" t="str">
        <f>HYPERLINK("https://twitter.com/ISSN_IC/status/999197266723393536","999197266723393536")</f>
        <v>999197266723393536</v>
      </c>
    </row>
    <row r="43" spans="1:5" ht="12.75">
      <c r="A43" s="4">
        <v>43243.372627314813</v>
      </c>
      <c r="B43" s="5" t="str">
        <f>HYPERLINK("https://twitter.com/Agrume_i","@Agrume_i")</f>
        <v>@Agrume_i</v>
      </c>
      <c r="C43" s="6" t="s">
        <v>70</v>
      </c>
      <c r="D43" s="6" t="s">
        <v>81</v>
      </c>
      <c r="E43" s="7" t="str">
        <f>HYPERLINK("https://twitter.com/Agrume_i/status/999197385229328384","999197385229328384")</f>
        <v>999197385229328384</v>
      </c>
    </row>
    <row r="44" spans="1:5" ht="12.75">
      <c r="A44" s="4">
        <v>43243.373692129629</v>
      </c>
      <c r="B44" s="5" t="str">
        <f>HYPERLINK("https://twitter.com/com_abes","@com_abes")</f>
        <v>@com_abes</v>
      </c>
      <c r="C44" s="6" t="s">
        <v>12</v>
      </c>
      <c r="D44" s="6" t="s">
        <v>82</v>
      </c>
      <c r="E44" s="7" t="str">
        <f>HYPERLINK("https://twitter.com/com_abes/status/999197771654713344","999197771654713344")</f>
        <v>999197771654713344</v>
      </c>
    </row>
    <row r="45" spans="1:5" ht="12.75">
      <c r="A45" s="4">
        <v>43243.373935185184</v>
      </c>
      <c r="B45" s="5" t="str">
        <f>HYPERLINK("https://twitter.com/Agrume_i","@Agrume_i")</f>
        <v>@Agrume_i</v>
      </c>
      <c r="C45" s="6" t="s">
        <v>70</v>
      </c>
      <c r="D45" s="6" t="s">
        <v>83</v>
      </c>
      <c r="E45" s="7" t="str">
        <f>HYPERLINK("https://twitter.com/Agrume_i/status/999197861123371008","999197861123371008")</f>
        <v>999197861123371008</v>
      </c>
    </row>
    <row r="46" spans="1:5" ht="12.75">
      <c r="A46" s="4">
        <v>43243.374074074076</v>
      </c>
      <c r="B46" s="5" t="str">
        <f>HYPERLINK("https://twitter.com/GregMiura","@GregMiura")</f>
        <v>@GregMiura</v>
      </c>
      <c r="C46" s="6" t="s">
        <v>15</v>
      </c>
      <c r="D46" s="6" t="s">
        <v>84</v>
      </c>
      <c r="E46" s="7" t="str">
        <f>HYPERLINK("https://twitter.com/GregMiura/status/999197908149948416","999197908149948416")</f>
        <v>999197908149948416</v>
      </c>
    </row>
    <row r="47" spans="1:5" ht="12.75">
      <c r="A47" s="4">
        <v>43243.374282407407</v>
      </c>
      <c r="B47" s="5" t="str">
        <f t="shared" ref="B47:B49" si="3">HYPERLINK("https://twitter.com/CabaneCelia","@CabaneCelia")</f>
        <v>@CabaneCelia</v>
      </c>
      <c r="C47" s="6" t="s">
        <v>68</v>
      </c>
      <c r="D47" s="6" t="s">
        <v>85</v>
      </c>
      <c r="E47" s="7" t="str">
        <f>HYPERLINK("https://twitter.com/CabaneCelia/status/999197985421459456","999197985421459456")</f>
        <v>999197985421459456</v>
      </c>
    </row>
    <row r="48" spans="1:5" ht="12.75">
      <c r="A48" s="4">
        <v>43243.374907407408</v>
      </c>
      <c r="B48" s="5" t="str">
        <f t="shared" si="3"/>
        <v>@CabaneCelia</v>
      </c>
      <c r="C48" s="6" t="s">
        <v>68</v>
      </c>
      <c r="D48" s="6" t="s">
        <v>86</v>
      </c>
      <c r="E48" s="7" t="str">
        <f>HYPERLINK("https://twitter.com/CabaneCelia/status/999198211645591553","999198211645591553")</f>
        <v>999198211645591553</v>
      </c>
    </row>
    <row r="49" spans="1:5" ht="12.75">
      <c r="A49" s="4">
        <v>43243.375231481477</v>
      </c>
      <c r="B49" s="5" t="str">
        <f t="shared" si="3"/>
        <v>@CabaneCelia</v>
      </c>
      <c r="C49" s="6" t="s">
        <v>68</v>
      </c>
      <c r="D49" s="6" t="s">
        <v>87</v>
      </c>
      <c r="E49" s="7" t="str">
        <f>HYPERLINK("https://twitter.com/CabaneCelia/status/999198328675012608","999198328675012608")</f>
        <v>999198328675012608</v>
      </c>
    </row>
    <row r="50" spans="1:5" ht="12.75">
      <c r="A50" s="4">
        <v>43243.375578703708</v>
      </c>
      <c r="B50" s="5" t="str">
        <f t="shared" ref="B50:B51" si="4">HYPERLINK("https://twitter.com/RemiMathis","@RemiMathis")</f>
        <v>@RemiMathis</v>
      </c>
      <c r="C50" s="6" t="s">
        <v>88</v>
      </c>
      <c r="D50" s="6" t="s">
        <v>89</v>
      </c>
      <c r="E50" s="7" t="str">
        <f>HYPERLINK("https://twitter.com/RemiMathis/status/999198453497585665","999198453497585665")</f>
        <v>999198453497585665</v>
      </c>
    </row>
    <row r="51" spans="1:5" ht="12.75">
      <c r="A51" s="4">
        <v>43243.375613425931</v>
      </c>
      <c r="B51" s="5" t="str">
        <f t="shared" si="4"/>
        <v>@RemiMathis</v>
      </c>
      <c r="C51" s="6" t="s">
        <v>88</v>
      </c>
      <c r="D51" s="6" t="s">
        <v>90</v>
      </c>
      <c r="E51" s="7" t="str">
        <f>HYPERLINK("https://twitter.com/RemiMathis/status/999198466218823680","999198466218823680")</f>
        <v>999198466218823680</v>
      </c>
    </row>
    <row r="52" spans="1:5" ht="12.75">
      <c r="A52" s="4">
        <v>43243.377071759256</v>
      </c>
      <c r="B52" s="5" t="str">
        <f t="shared" ref="B52:B53" si="5">HYPERLINK("https://twitter.com/Agrume_i","@Agrume_i")</f>
        <v>@Agrume_i</v>
      </c>
      <c r="C52" s="6" t="s">
        <v>70</v>
      </c>
      <c r="D52" s="6" t="s">
        <v>91</v>
      </c>
      <c r="E52" s="7" t="str">
        <f>HYPERLINK("https://twitter.com/Agrume_i/status/999198996735451136","999198996735451136")</f>
        <v>999198996735451136</v>
      </c>
    </row>
    <row r="53" spans="1:5" ht="12.75">
      <c r="A53" s="4">
        <v>43243.378009259264</v>
      </c>
      <c r="B53" s="5" t="str">
        <f t="shared" si="5"/>
        <v>@Agrume_i</v>
      </c>
      <c r="C53" s="6" t="s">
        <v>70</v>
      </c>
      <c r="D53" s="6" t="s">
        <v>92</v>
      </c>
      <c r="E53" s="7" t="str">
        <f>HYPERLINK("https://twitter.com/Agrume_i/status/999199333718396928","999199333718396928")</f>
        <v>999199333718396928</v>
      </c>
    </row>
    <row r="54" spans="1:5" ht="12.75">
      <c r="A54" s="4">
        <v>43243.37881944445</v>
      </c>
      <c r="B54" s="5" t="str">
        <f>HYPERLINK("https://twitter.com/MrxThesesABES","@MrxThesesABES")</f>
        <v>@MrxThesesABES</v>
      </c>
      <c r="C54" s="6" t="s">
        <v>9</v>
      </c>
      <c r="D54" s="6" t="s">
        <v>93</v>
      </c>
      <c r="E54" s="7" t="str">
        <f>HYPERLINK("https://twitter.com/MrxThesesABES/status/999199628615708673","999199628615708673")</f>
        <v>999199628615708673</v>
      </c>
    </row>
    <row r="55" spans="1:5" ht="12.75">
      <c r="A55" s="4">
        <v>43243.378831018519</v>
      </c>
      <c r="B55" s="5" t="str">
        <f>HYPERLINK("https://twitter.com/OCLC_FR","@OCLC_FR")</f>
        <v>@OCLC_FR</v>
      </c>
      <c r="C55" s="6" t="s">
        <v>36</v>
      </c>
      <c r="D55" s="6" t="s">
        <v>94</v>
      </c>
      <c r="E55" s="7" t="str">
        <f>HYPERLINK("https://twitter.com/OCLC_FR/status/999199632113758208","999199632113758208")</f>
        <v>999199632113758208</v>
      </c>
    </row>
    <row r="56" spans="1:5" ht="12.75">
      <c r="A56" s="4">
        <v>43243.379016203704</v>
      </c>
      <c r="B56" s="5" t="str">
        <f>HYPERLINK("https://twitter.com/Agrume_i","@Agrume_i")</f>
        <v>@Agrume_i</v>
      </c>
      <c r="C56" s="6" t="s">
        <v>70</v>
      </c>
      <c r="D56" s="6" t="s">
        <v>95</v>
      </c>
      <c r="E56" s="7" t="str">
        <f>HYPERLINK("https://twitter.com/Agrume_i/status/999199701667844096","999199701667844096")</f>
        <v>999199701667844096</v>
      </c>
    </row>
    <row r="57" spans="1:5" ht="12.75">
      <c r="A57" s="4">
        <v>43243.380196759259</v>
      </c>
      <c r="B57" s="5" t="str">
        <f>HYPERLINK("https://twitter.com/UjuBib","@UjuBib")</f>
        <v>@UjuBib</v>
      </c>
      <c r="C57" s="6" t="s">
        <v>29</v>
      </c>
      <c r="D57" s="6" t="s">
        <v>40</v>
      </c>
      <c r="E57" s="7" t="str">
        <f>HYPERLINK("https://twitter.com/UjuBib/status/999200129851813888","999200129851813888")</f>
        <v>999200129851813888</v>
      </c>
    </row>
    <row r="58" spans="1:5" ht="12.75">
      <c r="A58" s="4">
        <v>43243.380879629629</v>
      </c>
      <c r="B58" s="5" t="str">
        <f>HYPERLINK("https://twitter.com/Agrume_i","@Agrume_i")</f>
        <v>@Agrume_i</v>
      </c>
      <c r="C58" s="6" t="s">
        <v>70</v>
      </c>
      <c r="D58" s="6" t="s">
        <v>96</v>
      </c>
      <c r="E58" s="7" t="str">
        <f>HYPERLINK("https://twitter.com/Agrume_i/status/999200377382821888","999200377382821888")</f>
        <v>999200377382821888</v>
      </c>
    </row>
    <row r="59" spans="1:5" ht="12.75">
      <c r="A59" s="4">
        <v>43243.381006944444</v>
      </c>
      <c r="B59" s="5" t="str">
        <f>HYPERLINK("https://twitter.com/Amyviolet","@Amyviolet")</f>
        <v>@Amyviolet</v>
      </c>
      <c r="C59" s="6" t="s">
        <v>20</v>
      </c>
      <c r="D59" s="6" t="s">
        <v>93</v>
      </c>
      <c r="E59" s="7" t="str">
        <f>HYPERLINK("https://twitter.com/Amyviolet/status/999200420269608960","999200420269608960")</f>
        <v>999200420269608960</v>
      </c>
    </row>
    <row r="60" spans="1:5" ht="12.75">
      <c r="A60" s="4">
        <v>43243.382523148146</v>
      </c>
      <c r="B60" s="5" t="str">
        <f>HYPERLINK("https://twitter.com/Agrume_i","@Agrume_i")</f>
        <v>@Agrume_i</v>
      </c>
      <c r="C60" s="6" t="s">
        <v>70</v>
      </c>
      <c r="D60" s="6" t="s">
        <v>97</v>
      </c>
      <c r="E60" s="7" t="str">
        <f>HYPERLINK("https://twitter.com/Agrume_i/status/999200971246002176","999200971246002176")</f>
        <v>999200971246002176</v>
      </c>
    </row>
    <row r="61" spans="1:5" ht="12.75">
      <c r="A61" s="4">
        <v>43243.382974537039</v>
      </c>
      <c r="B61" s="5" t="str">
        <f>HYPERLINK("https://twitter.com/com_abes","@com_abes")</f>
        <v>@com_abes</v>
      </c>
      <c r="C61" s="6" t="s">
        <v>12</v>
      </c>
      <c r="D61" s="6" t="s">
        <v>98</v>
      </c>
      <c r="E61" s="7" t="str">
        <f>HYPERLINK("https://twitter.com/com_abes/status/999201134060408832","999201134060408832")</f>
        <v>999201134060408832</v>
      </c>
    </row>
    <row r="62" spans="1:5" ht="12.75">
      <c r="A62" s="4">
        <v>43243.383043981477</v>
      </c>
      <c r="B62" s="5" t="str">
        <f>HYPERLINK("https://twitter.com/INIST_CNRS","@INIST_CNRS")</f>
        <v>@INIST_CNRS</v>
      </c>
      <c r="C62" s="6" t="s">
        <v>17</v>
      </c>
      <c r="D62" s="6" t="s">
        <v>99</v>
      </c>
      <c r="E62" s="7" t="str">
        <f>HYPERLINK("https://twitter.com/INIST_CNRS/status/999201158387429376","999201158387429376")</f>
        <v>999201158387429376</v>
      </c>
    </row>
    <row r="63" spans="1:5" ht="12.75">
      <c r="A63" s="4">
        <v>43243.38349537037</v>
      </c>
      <c r="B63" s="5" t="str">
        <f>HYPERLINK("https://twitter.com/cecifabry","@cecifabry")</f>
        <v>@cecifabry</v>
      </c>
      <c r="C63" s="6" t="s">
        <v>18</v>
      </c>
      <c r="D63" s="6" t="s">
        <v>100</v>
      </c>
      <c r="E63" s="7" t="str">
        <f>HYPERLINK("https://twitter.com/cecifabry/status/999201323147984896","999201323147984896")</f>
        <v>999201323147984896</v>
      </c>
    </row>
    <row r="64" spans="1:5" ht="12.75">
      <c r="A64" s="4">
        <v>43243.383553240739</v>
      </c>
      <c r="B64" s="5" t="str">
        <f>HYPERLINK("https://twitter.com/DocCrenau","@DocCrenau")</f>
        <v>@DocCrenau</v>
      </c>
      <c r="C64" s="6" t="s">
        <v>101</v>
      </c>
      <c r="D64" s="6" t="s">
        <v>102</v>
      </c>
      <c r="E64" s="7" t="str">
        <f>HYPERLINK("https://twitter.com/DocCrenau/status/999201342622257152","999201342622257152")</f>
        <v>999201342622257152</v>
      </c>
    </row>
    <row r="65" spans="1:5" ht="12.75">
      <c r="A65" s="4">
        <v>43243.383969907409</v>
      </c>
      <c r="B65" s="5" t="str">
        <f>HYPERLINK("https://twitter.com/CabaneCelia","@CabaneCelia")</f>
        <v>@CabaneCelia</v>
      </c>
      <c r="C65" s="6" t="s">
        <v>68</v>
      </c>
      <c r="D65" s="6" t="s">
        <v>103</v>
      </c>
      <c r="E65" s="7" t="str">
        <f>HYPERLINK("https://twitter.com/CabaneCelia/status/999201495114567680","999201495114567680")</f>
        <v>999201495114567680</v>
      </c>
    </row>
    <row r="66" spans="1:5" ht="12.75">
      <c r="A66" s="4">
        <v>43243.384189814809</v>
      </c>
      <c r="B66" s="5" t="str">
        <f>HYPERLINK("https://twitter.com/ISTEX_Platform","@ISTEX_Platform")</f>
        <v>@ISTEX_Platform</v>
      </c>
      <c r="C66" s="6" t="s">
        <v>23</v>
      </c>
      <c r="D66" s="6" t="s">
        <v>100</v>
      </c>
      <c r="E66" s="7" t="str">
        <f>HYPERLINK("https://twitter.com/ISTEX_Platform/status/999201574013603840","999201574013603840")</f>
        <v>999201574013603840</v>
      </c>
    </row>
    <row r="67" spans="1:5" ht="12.75">
      <c r="A67" s="4">
        <v>43243.386053240742</v>
      </c>
      <c r="B67" s="5" t="str">
        <f>HYPERLINK("https://twitter.com/CabaneCelia","@CabaneCelia")</f>
        <v>@CabaneCelia</v>
      </c>
      <c r="C67" s="6" t="s">
        <v>68</v>
      </c>
      <c r="D67" s="6" t="s">
        <v>104</v>
      </c>
      <c r="E67" s="7" t="str">
        <f>HYPERLINK("https://twitter.com/CabaneCelia/status/999202251846627328","999202251846627328")</f>
        <v>999202251846627328</v>
      </c>
    </row>
    <row r="68" spans="1:5" ht="12.75">
      <c r="A68" s="4">
        <v>43243.38616898148</v>
      </c>
      <c r="B68" s="5" t="str">
        <f>HYPERLINK("https://twitter.com/Marie_Idille","@Marie_Idille")</f>
        <v>@Marie_Idille</v>
      </c>
      <c r="C68" s="6" t="s">
        <v>22</v>
      </c>
      <c r="D68" s="6" t="s">
        <v>105</v>
      </c>
      <c r="E68" s="7" t="str">
        <f>HYPERLINK("https://twitter.com/Marie_Idille/status/999202293353459712","999202293353459712")</f>
        <v>999202293353459712</v>
      </c>
    </row>
    <row r="69" spans="1:5" ht="12.75">
      <c r="A69" s="4">
        <v>43243.386620370366</v>
      </c>
      <c r="B69" s="5" t="str">
        <f t="shared" ref="B69:B70" si="6">HYPERLINK("https://twitter.com/CabaneCelia","@CabaneCelia")</f>
        <v>@CabaneCelia</v>
      </c>
      <c r="C69" s="6" t="s">
        <v>68</v>
      </c>
      <c r="D69" s="6" t="s">
        <v>106</v>
      </c>
      <c r="E69" s="7" t="str">
        <f>HYPERLINK("https://twitter.com/CabaneCelia/status/999202457086459904","999202457086459904")</f>
        <v>999202457086459904</v>
      </c>
    </row>
    <row r="70" spans="1:5" ht="12.75">
      <c r="A70" s="4">
        <v>43243.387164351851</v>
      </c>
      <c r="B70" s="5" t="str">
        <f t="shared" si="6"/>
        <v>@CabaneCelia</v>
      </c>
      <c r="C70" s="6" t="s">
        <v>68</v>
      </c>
      <c r="D70" s="6" t="s">
        <v>107</v>
      </c>
      <c r="E70" s="7" t="str">
        <f>HYPERLINK("https://twitter.com/CabaneCelia/status/999202653904293893","999202653904293893")</f>
        <v>999202653904293893</v>
      </c>
    </row>
    <row r="71" spans="1:5" ht="12.75">
      <c r="A71" s="4">
        <v>43243.387442129635</v>
      </c>
      <c r="B71" s="5" t="str">
        <f>HYPERLINK("https://twitter.com/ISSN_IC","@ISSN_IC")</f>
        <v>@ISSN_IC</v>
      </c>
      <c r="C71" s="6" t="s">
        <v>26</v>
      </c>
      <c r="D71" s="6" t="s">
        <v>108</v>
      </c>
      <c r="E71" s="7" t="str">
        <f>HYPERLINK("https://twitter.com/ISSN_IC/status/999202752021573632","999202752021573632")</f>
        <v>999202752021573632</v>
      </c>
    </row>
    <row r="72" spans="1:5" ht="12.75">
      <c r="A72" s="4">
        <v>43243.388229166667</v>
      </c>
      <c r="B72" s="5" t="str">
        <f>HYPERLINK("https://twitter.com/CabaneCelia","@CabaneCelia")</f>
        <v>@CabaneCelia</v>
      </c>
      <c r="C72" s="6" t="s">
        <v>68</v>
      </c>
      <c r="D72" s="6" t="s">
        <v>109</v>
      </c>
      <c r="E72" s="7" t="str">
        <f>HYPERLINK("https://twitter.com/CabaneCelia/status/999203038794518528","999203038794518528")</f>
        <v>999203038794518528</v>
      </c>
    </row>
    <row r="73" spans="1:5" ht="12.75">
      <c r="A73" s="4">
        <v>43243.388425925921</v>
      </c>
      <c r="B73" s="5" t="str">
        <f>HYPERLINK("https://twitter.com/clrh","@clrh")</f>
        <v>@clrh</v>
      </c>
      <c r="C73" s="6" t="s">
        <v>110</v>
      </c>
      <c r="D73" s="6" t="s">
        <v>111</v>
      </c>
      <c r="E73" s="7" t="str">
        <f>HYPERLINK("https://twitter.com/clrh/status/999203111234392065","999203111234392065")</f>
        <v>999203111234392065</v>
      </c>
    </row>
    <row r="74" spans="1:5" ht="12.75">
      <c r="A74" s="4">
        <v>43243.388668981483</v>
      </c>
      <c r="B74" s="5" t="str">
        <f>HYPERLINK("https://twitter.com/com_abes","@com_abes")</f>
        <v>@com_abes</v>
      </c>
      <c r="C74" s="6" t="s">
        <v>12</v>
      </c>
      <c r="D74" s="6" t="s">
        <v>112</v>
      </c>
      <c r="E74" s="7" t="str">
        <f>HYPERLINK("https://twitter.com/com_abes/status/999203199495081984","999203199495081984")</f>
        <v>999203199495081984</v>
      </c>
    </row>
    <row r="75" spans="1:5" ht="12.75">
      <c r="A75" s="4">
        <v>43243.388703703706</v>
      </c>
      <c r="B75" s="5" t="str">
        <f>HYPERLINK("https://twitter.com/ISSN_IC","@ISSN_IC")</f>
        <v>@ISSN_IC</v>
      </c>
      <c r="C75" s="6" t="s">
        <v>26</v>
      </c>
      <c r="D75" s="6" t="s">
        <v>113</v>
      </c>
      <c r="E75" s="7" t="str">
        <f>HYPERLINK("https://twitter.com/ISSN_IC/status/999203210496749568","999203210496749568")</f>
        <v>999203210496749568</v>
      </c>
    </row>
    <row r="76" spans="1:5" ht="12.75">
      <c r="A76" s="4">
        <v>43243.388854166667</v>
      </c>
      <c r="B76" s="5" t="str">
        <f>HYPERLINK("https://twitter.com/adm_bnu","@adm_bnu")</f>
        <v>@adm_bnu</v>
      </c>
      <c r="C76" s="6" t="s">
        <v>114</v>
      </c>
      <c r="D76" s="6" t="s">
        <v>115</v>
      </c>
      <c r="E76" s="7" t="str">
        <f>HYPERLINK("https://twitter.com/adm_bnu/status/999203266822049792","999203266822049792")</f>
        <v>999203266822049792</v>
      </c>
    </row>
    <row r="77" spans="1:5" ht="12.75">
      <c r="A77" s="4">
        <v>43243.388877314814</v>
      </c>
      <c r="B77" s="5" t="str">
        <f>HYPERLINK("https://twitter.com/symac","@symac")</f>
        <v>@symac</v>
      </c>
      <c r="C77" s="6" t="s">
        <v>116</v>
      </c>
      <c r="D77" s="6" t="s">
        <v>117</v>
      </c>
      <c r="E77" s="7" t="str">
        <f>HYPERLINK("https://twitter.com/symac/status/999203275458142208","999203275458142208")</f>
        <v>999203275458142208</v>
      </c>
    </row>
    <row r="78" spans="1:5" ht="12.75">
      <c r="A78" s="4">
        <v>43243.389641203699</v>
      </c>
      <c r="B78" s="5" t="str">
        <f>HYPERLINK("https://twitter.com/belett","@belett")</f>
        <v>@belett</v>
      </c>
      <c r="C78" s="6" t="s">
        <v>118</v>
      </c>
      <c r="D78" s="6" t="s">
        <v>119</v>
      </c>
      <c r="E78" s="7" t="str">
        <f>HYPERLINK("https://twitter.com/belett/status/999203550185082880","999203550185082880")</f>
        <v>999203550185082880</v>
      </c>
    </row>
    <row r="79" spans="1:5" ht="12.75">
      <c r="A79" s="4">
        <v>43243.389849537038</v>
      </c>
      <c r="B79" s="5" t="str">
        <f>HYPERLINK("https://twitter.com/OCLC_FR","@OCLC_FR")</f>
        <v>@OCLC_FR</v>
      </c>
      <c r="C79" s="6" t="s">
        <v>36</v>
      </c>
      <c r="D79" s="6" t="s">
        <v>120</v>
      </c>
      <c r="E79" s="7" t="str">
        <f>HYPERLINK("https://twitter.com/OCLC_FR/status/999203625686757376","999203625686757376")</f>
        <v>999203625686757376</v>
      </c>
    </row>
    <row r="80" spans="1:5" ht="12.75">
      <c r="A80" s="4">
        <v>43243.390173611115</v>
      </c>
      <c r="B80" s="5" t="str">
        <f>HYPERLINK("https://twitter.com/INIST_CNRS","@INIST_CNRS")</f>
        <v>@INIST_CNRS</v>
      </c>
      <c r="C80" s="6" t="s">
        <v>17</v>
      </c>
      <c r="D80" s="6" t="s">
        <v>121</v>
      </c>
      <c r="E80" s="7" t="str">
        <f>HYPERLINK("https://twitter.com/INIST_CNRS/status/999203744062623744","999203744062623744")</f>
        <v>999203744062623744</v>
      </c>
    </row>
    <row r="81" spans="1:5" ht="12.75">
      <c r="A81" s="4">
        <v>43243.390185185184</v>
      </c>
      <c r="B81" s="5" t="str">
        <f>HYPERLINK("https://twitter.com/carnetdlis","@carnetdlis")</f>
        <v>@carnetdlis</v>
      </c>
      <c r="C81" s="6" t="s">
        <v>33</v>
      </c>
      <c r="D81" s="6" t="s">
        <v>100</v>
      </c>
      <c r="E81" s="7" t="str">
        <f>HYPERLINK("https://twitter.com/carnetdlis/status/999203748734959616","999203748734959616")</f>
        <v>999203748734959616</v>
      </c>
    </row>
    <row r="82" spans="1:5" ht="12.75">
      <c r="A82" s="4">
        <v>43243.3902662037</v>
      </c>
      <c r="B82" s="5" t="str">
        <f>HYPERLINK("https://twitter.com/iladpo","@iladpo")</f>
        <v>@iladpo</v>
      </c>
      <c r="C82" s="6" t="s">
        <v>7</v>
      </c>
      <c r="D82" s="6" t="s">
        <v>46</v>
      </c>
      <c r="E82" s="7" t="str">
        <f>HYPERLINK("https://twitter.com/iladpo/status/999203778837536769","999203778837536769")</f>
        <v>999203778837536769</v>
      </c>
    </row>
    <row r="83" spans="1:5" ht="12.75">
      <c r="A83" s="4">
        <v>43243.390578703707</v>
      </c>
      <c r="B83" s="5" t="str">
        <f>HYPERLINK("https://twitter.com/GregMiura","@GregMiura")</f>
        <v>@GregMiura</v>
      </c>
      <c r="C83" s="6" t="s">
        <v>15</v>
      </c>
      <c r="D83" s="6" t="s">
        <v>122</v>
      </c>
      <c r="E83" s="7" t="str">
        <f>HYPERLINK("https://twitter.com/GregMiura/status/999203889999204352","999203889999204352")</f>
        <v>999203889999204352</v>
      </c>
    </row>
    <row r="84" spans="1:5" ht="12.75">
      <c r="A84" s="4">
        <v>43243.391053240739</v>
      </c>
      <c r="B84" s="5" t="str">
        <f>HYPERLINK("https://twitter.com/com_abes","@com_abes")</f>
        <v>@com_abes</v>
      </c>
      <c r="C84" s="6" t="s">
        <v>12</v>
      </c>
      <c r="D84" s="6" t="s">
        <v>123</v>
      </c>
      <c r="E84" s="7" t="str">
        <f>HYPERLINK("https://twitter.com/com_abes/status/999204062934585344","999204062934585344")</f>
        <v>999204062934585344</v>
      </c>
    </row>
    <row r="85" spans="1:5" ht="12.75">
      <c r="A85" s="4">
        <v>43243.391250000001</v>
      </c>
      <c r="B85" s="5" t="str">
        <f>HYPERLINK("https://twitter.com/MarianneGiloux","@MarianneGiloux")</f>
        <v>@MarianneGiloux</v>
      </c>
      <c r="C85" s="6" t="s">
        <v>8</v>
      </c>
      <c r="D85" s="6" t="s">
        <v>93</v>
      </c>
      <c r="E85" s="7" t="str">
        <f>HYPERLINK("https://twitter.com/MarianneGiloux/status/999204135848300544","999204135848300544")</f>
        <v>999204135848300544</v>
      </c>
    </row>
    <row r="86" spans="1:5" ht="12.75">
      <c r="A86" s="4">
        <v>43243.391377314816</v>
      </c>
      <c r="B86" s="5" t="str">
        <f>HYPERLINK("https://twitter.com/ISSN_IC","@ISSN_IC")</f>
        <v>@ISSN_IC</v>
      </c>
      <c r="C86" s="6" t="s">
        <v>26</v>
      </c>
      <c r="D86" s="6" t="s">
        <v>123</v>
      </c>
      <c r="E86" s="7" t="str">
        <f>HYPERLINK("https://twitter.com/ISSN_IC/status/999204181817872384","999204181817872384")</f>
        <v>999204181817872384</v>
      </c>
    </row>
    <row r="87" spans="1:5" ht="12.75">
      <c r="A87" s="4">
        <v>43243.39197916667</v>
      </c>
      <c r="B87" s="5" t="str">
        <f>HYPERLINK("https://twitter.com/MarianneGiloux","@MarianneGiloux")</f>
        <v>@MarianneGiloux</v>
      </c>
      <c r="C87" s="6" t="s">
        <v>8</v>
      </c>
      <c r="D87" s="6" t="s">
        <v>58</v>
      </c>
      <c r="E87" s="7" t="str">
        <f>HYPERLINK("https://twitter.com/MarianneGiloux/status/999204399028240384","999204399028240384")</f>
        <v>999204399028240384</v>
      </c>
    </row>
    <row r="88" spans="1:5" ht="12.75">
      <c r="A88" s="4">
        <v>43243.392187500001</v>
      </c>
      <c r="B88" s="5" t="str">
        <f>HYPERLINK("https://twitter.com/CabaneCelia","@CabaneCelia")</f>
        <v>@CabaneCelia</v>
      </c>
      <c r="C88" s="6" t="s">
        <v>68</v>
      </c>
      <c r="D88" s="6" t="s">
        <v>124</v>
      </c>
      <c r="E88" s="7" t="str">
        <f>HYPERLINK("https://twitter.com/CabaneCelia/status/999204475612155906","999204475612155906")</f>
        <v>999204475612155906</v>
      </c>
    </row>
    <row r="89" spans="1:5" ht="12.75">
      <c r="A89" s="4">
        <v>43243.392835648148</v>
      </c>
      <c r="B89" s="5" t="str">
        <f>HYPERLINK("https://twitter.com/ISSN_IC","@ISSN_IC")</f>
        <v>@ISSN_IC</v>
      </c>
      <c r="C89" s="6" t="s">
        <v>26</v>
      </c>
      <c r="D89" s="6" t="s">
        <v>125</v>
      </c>
      <c r="E89" s="7" t="str">
        <f>HYPERLINK("https://twitter.com/ISSN_IC/status/999204707385204736","999204707385204736")</f>
        <v>999204707385204736</v>
      </c>
    </row>
    <row r="90" spans="1:5" ht="12.75">
      <c r="A90" s="4">
        <v>43243.393321759257</v>
      </c>
      <c r="B90" s="5" t="str">
        <f>HYPERLINK("https://twitter.com/SaraBernard","@SaraBernard")</f>
        <v>@SaraBernard</v>
      </c>
      <c r="C90" s="6" t="s">
        <v>126</v>
      </c>
      <c r="D90" s="6" t="s">
        <v>123</v>
      </c>
      <c r="E90" s="7" t="str">
        <f>HYPERLINK("https://twitter.com/SaraBernard/status/999204885651435520","999204885651435520")</f>
        <v>999204885651435520</v>
      </c>
    </row>
    <row r="91" spans="1:5" ht="12.75">
      <c r="A91" s="4">
        <v>43243.393993055557</v>
      </c>
      <c r="B91" s="5" t="str">
        <f>HYPERLINK("https://twitter.com/Le_Meunier_Del","@Le_Meunier_Del")</f>
        <v>@Le_Meunier_Del</v>
      </c>
      <c r="C91" s="6" t="s">
        <v>61</v>
      </c>
      <c r="D91" s="6" t="s">
        <v>100</v>
      </c>
      <c r="E91" s="7" t="str">
        <f>HYPERLINK("https://twitter.com/Le_Meunier_Del/status/999205127679627264","999205127679627264")</f>
        <v>999205127679627264</v>
      </c>
    </row>
    <row r="92" spans="1:5" ht="12.75">
      <c r="A92" s="4">
        <v>43243.394456018519</v>
      </c>
      <c r="B92" s="5" t="str">
        <f>HYPERLINK("https://twitter.com/mdelhaye","@mdelhaye")</f>
        <v>@mdelhaye</v>
      </c>
      <c r="C92" s="6" t="s">
        <v>127</v>
      </c>
      <c r="D92" s="6" t="s">
        <v>128</v>
      </c>
      <c r="E92" s="7" t="str">
        <f>HYPERLINK("https://twitter.com/mdelhaye/status/999205294755459073","999205294755459073")</f>
        <v>999205294755459073</v>
      </c>
    </row>
    <row r="93" spans="1:5" ht="12.75">
      <c r="A93" s="4">
        <v>43243.394826388889</v>
      </c>
      <c r="B93" s="5" t="str">
        <f>HYPERLINK("https://twitter.com/Le_Meunier_Del","@Le_Meunier_Del")</f>
        <v>@Le_Meunier_Del</v>
      </c>
      <c r="C93" s="6" t="s">
        <v>61</v>
      </c>
      <c r="D93" s="6" t="s">
        <v>129</v>
      </c>
      <c r="E93" s="7" t="str">
        <f>HYPERLINK("https://twitter.com/Le_Meunier_Del/status/999205431959605248","999205431959605248")</f>
        <v>999205431959605248</v>
      </c>
    </row>
    <row r="94" spans="1:5" ht="12.75">
      <c r="A94" s="4">
        <v>43243.39576388889</v>
      </c>
      <c r="B94" s="5" t="str">
        <f>HYPERLINK("https://twitter.com/CabaneCelia","@CabaneCelia")</f>
        <v>@CabaneCelia</v>
      </c>
      <c r="C94" s="6" t="s">
        <v>68</v>
      </c>
      <c r="D94" s="6" t="s">
        <v>130</v>
      </c>
      <c r="E94" s="7" t="str">
        <f>HYPERLINK("https://twitter.com/CabaneCelia/status/999205768124686336","999205768124686336")</f>
        <v>999205768124686336</v>
      </c>
    </row>
    <row r="95" spans="1:5" ht="12.75">
      <c r="A95" s="4">
        <v>43243.396655092598</v>
      </c>
      <c r="B95" s="5" t="str">
        <f>HYPERLINK("https://twitter.com/symac","@symac")</f>
        <v>@symac</v>
      </c>
      <c r="C95" s="6" t="s">
        <v>116</v>
      </c>
      <c r="D95" s="6" t="s">
        <v>131</v>
      </c>
      <c r="E95" s="7" t="str">
        <f>HYPERLINK("https://twitter.com/symac/status/999206092860162049","999206092860162049")</f>
        <v>999206092860162049</v>
      </c>
    </row>
    <row r="96" spans="1:5" ht="12.75">
      <c r="A96" s="4">
        <v>43243.397986111115</v>
      </c>
      <c r="B96" s="5" t="str">
        <f>HYPERLINK("https://twitter.com/Amyviolet","@Amyviolet")</f>
        <v>@Amyviolet</v>
      </c>
      <c r="C96" s="6" t="s">
        <v>20</v>
      </c>
      <c r="D96" s="6" t="s">
        <v>132</v>
      </c>
      <c r="E96" s="7" t="str">
        <f>HYPERLINK("https://twitter.com/Amyviolet/status/999206574857097216","999206574857097216")</f>
        <v>999206574857097216</v>
      </c>
    </row>
    <row r="97" spans="1:5" ht="12.75">
      <c r="A97" s="4">
        <v>43243.400127314817</v>
      </c>
      <c r="B97" s="5" t="str">
        <f t="shared" ref="B97:B100" si="7">HYPERLINK("https://twitter.com/071625348","@071625348")</f>
        <v>@071625348</v>
      </c>
      <c r="C97" s="6" t="s">
        <v>31</v>
      </c>
      <c r="D97" s="6" t="s">
        <v>133</v>
      </c>
      <c r="E97" s="7" t="str">
        <f>HYPERLINK("https://twitter.com/071625348/status/999207349582749696","999207349582749696")</f>
        <v>999207349582749696</v>
      </c>
    </row>
    <row r="98" spans="1:5" ht="12.75">
      <c r="A98" s="4">
        <v>43243.400520833333</v>
      </c>
      <c r="B98" s="5" t="str">
        <f t="shared" si="7"/>
        <v>@071625348</v>
      </c>
      <c r="C98" s="6" t="s">
        <v>31</v>
      </c>
      <c r="D98" s="6" t="s">
        <v>119</v>
      </c>
      <c r="E98" s="7" t="str">
        <f>HYPERLINK("https://twitter.com/071625348/status/999207492486926336","999207492486926336")</f>
        <v>999207492486926336</v>
      </c>
    </row>
    <row r="99" spans="1:5" ht="12.75">
      <c r="A99" s="4">
        <v>43243.400775462964</v>
      </c>
      <c r="B99" s="5" t="str">
        <f t="shared" si="7"/>
        <v>@071625348</v>
      </c>
      <c r="C99" s="6" t="s">
        <v>31</v>
      </c>
      <c r="D99" s="6" t="s">
        <v>123</v>
      </c>
      <c r="E99" s="7" t="str">
        <f>HYPERLINK("https://twitter.com/071625348/status/999207583784333312","999207583784333312")</f>
        <v>999207583784333312</v>
      </c>
    </row>
    <row r="100" spans="1:5" ht="12.75">
      <c r="A100" s="4">
        <v>43243.401018518518</v>
      </c>
      <c r="B100" s="5" t="str">
        <f t="shared" si="7"/>
        <v>@071625348</v>
      </c>
      <c r="C100" s="6" t="s">
        <v>31</v>
      </c>
      <c r="D100" s="6" t="s">
        <v>132</v>
      </c>
      <c r="E100" s="7" t="str">
        <f>HYPERLINK("https://twitter.com/071625348/status/999207675094237184","999207675094237184")</f>
        <v>999207675094237184</v>
      </c>
    </row>
    <row r="101" spans="1:5" ht="12.75">
      <c r="A101" s="4">
        <v>43243.401469907403</v>
      </c>
      <c r="B101" s="5" t="str">
        <f>HYPERLINK("https://twitter.com/com_abes","@com_abes")</f>
        <v>@com_abes</v>
      </c>
      <c r="C101" s="6" t="s">
        <v>12</v>
      </c>
      <c r="D101" s="6" t="s">
        <v>134</v>
      </c>
      <c r="E101" s="7" t="str">
        <f>HYPERLINK("https://twitter.com/com_abes/status/999207836558163968","999207836558163968")</f>
        <v>999207836558163968</v>
      </c>
    </row>
    <row r="102" spans="1:5" ht="12.75">
      <c r="A102" s="4">
        <v>43243.402511574073</v>
      </c>
      <c r="B102" s="5" t="str">
        <f>HYPERLINK("https://twitter.com/Le_Meunier_Del","@Le_Meunier_Del")</f>
        <v>@Le_Meunier_Del</v>
      </c>
      <c r="C102" s="6" t="s">
        <v>61</v>
      </c>
      <c r="D102" s="6" t="s">
        <v>135</v>
      </c>
      <c r="E102" s="7" t="str">
        <f>HYPERLINK("https://twitter.com/Le_Meunier_Del/status/999208215400341506","999208215400341506")</f>
        <v>999208215400341506</v>
      </c>
    </row>
    <row r="103" spans="1:5" ht="12.75">
      <c r="A103" s="4">
        <v>43243.402638888889</v>
      </c>
      <c r="B103" s="5" t="str">
        <f>HYPERLINK("https://twitter.com/annaCI_2011","@annaCI_2011")</f>
        <v>@annaCI_2011</v>
      </c>
      <c r="C103" s="6" t="s">
        <v>136</v>
      </c>
      <c r="D103" s="6" t="s">
        <v>132</v>
      </c>
      <c r="E103" s="7" t="str">
        <f>HYPERLINK("https://twitter.com/annaCI_2011/status/999208259075690496","999208259075690496")</f>
        <v>999208259075690496</v>
      </c>
    </row>
    <row r="104" spans="1:5" ht="12.75">
      <c r="A104" s="4">
        <v>43243.406122685185</v>
      </c>
      <c r="B104" s="5" t="str">
        <f>HYPERLINK("https://twitter.com/CabaneCelia","@CabaneCelia")</f>
        <v>@CabaneCelia</v>
      </c>
      <c r="C104" s="6" t="s">
        <v>68</v>
      </c>
      <c r="D104" s="6" t="s">
        <v>137</v>
      </c>
      <c r="E104" s="7" t="str">
        <f>HYPERLINK("https://twitter.com/CabaneCelia/status/999209523016617984","999209523016617984")</f>
        <v>999209523016617984</v>
      </c>
    </row>
    <row r="105" spans="1:5" ht="12.75">
      <c r="A105" s="4">
        <v>43243.40861111111</v>
      </c>
      <c r="B105" s="5" t="str">
        <f>HYPERLINK("https://twitter.com/marchandian","@marchandian")</f>
        <v>@marchandian</v>
      </c>
      <c r="C105" s="6" t="s">
        <v>138</v>
      </c>
      <c r="D105" s="6" t="s">
        <v>139</v>
      </c>
      <c r="E105" s="7" t="str">
        <f>HYPERLINK("https://twitter.com/marchandian/status/999210423827214336","999210423827214336")</f>
        <v>999210423827214336</v>
      </c>
    </row>
    <row r="106" spans="1:5" ht="12.75">
      <c r="A106" s="4">
        <v>43243.409178240741</v>
      </c>
      <c r="B106" s="5" t="str">
        <f>HYPERLINK("https://twitter.com/Le_Meunier_Del","@Le_Meunier_Del")</f>
        <v>@Le_Meunier_Del</v>
      </c>
      <c r="C106" s="6" t="s">
        <v>61</v>
      </c>
      <c r="D106" s="6" t="s">
        <v>140</v>
      </c>
      <c r="E106" s="7" t="str">
        <f>HYPERLINK("https://twitter.com/Le_Meunier_Del/status/999210629994041344","999210629994041344")</f>
        <v>999210629994041344</v>
      </c>
    </row>
    <row r="107" spans="1:5" ht="12.75">
      <c r="A107" s="4">
        <v>43243.409675925926</v>
      </c>
      <c r="B107" s="5" t="str">
        <f>HYPERLINK("https://twitter.com/Ups2259Cnrs","@Ups2259Cnrs")</f>
        <v>@Ups2259Cnrs</v>
      </c>
      <c r="C107" s="6" t="s">
        <v>141</v>
      </c>
      <c r="D107" s="6" t="s">
        <v>142</v>
      </c>
      <c r="E107" s="7" t="str">
        <f>HYPERLINK("https://twitter.com/Ups2259Cnrs/status/999210809606754304","999210809606754304")</f>
        <v>999210809606754304</v>
      </c>
    </row>
    <row r="108" spans="1:5" ht="12.75">
      <c r="A108" s="4">
        <v>43243.410196759258</v>
      </c>
      <c r="B108" s="5" t="str">
        <f>HYPERLINK("https://twitter.com/Le_Meunier_Del","@Le_Meunier_Del")</f>
        <v>@Le_Meunier_Del</v>
      </c>
      <c r="C108" s="6" t="s">
        <v>61</v>
      </c>
      <c r="D108" s="6" t="s">
        <v>143</v>
      </c>
      <c r="E108" s="7" t="str">
        <f>HYPERLINK("https://twitter.com/Le_Meunier_Del/status/999211000946659328","999211000946659328")</f>
        <v>999211000946659328</v>
      </c>
    </row>
    <row r="109" spans="1:5" ht="12.75">
      <c r="A109" s="4">
        <v>43243.410370370373</v>
      </c>
      <c r="B109" s="5" t="str">
        <f>HYPERLINK("https://twitter.com/071625348","@071625348")</f>
        <v>@071625348</v>
      </c>
      <c r="C109" s="6" t="s">
        <v>31</v>
      </c>
      <c r="D109" s="6" t="s">
        <v>143</v>
      </c>
      <c r="E109" s="7" t="str">
        <f>HYPERLINK("https://twitter.com/071625348/status/999211060929466368","999211060929466368")</f>
        <v>999211060929466368</v>
      </c>
    </row>
    <row r="110" spans="1:5" ht="12.75">
      <c r="A110" s="4">
        <v>43243.410555555558</v>
      </c>
      <c r="B110" s="5" t="str">
        <f>HYPERLINK("https://twitter.com/sg_goron","@sg_goron")</f>
        <v>@sg_goron</v>
      </c>
      <c r="C110" s="6" t="s">
        <v>144</v>
      </c>
      <c r="D110" s="6" t="s">
        <v>145</v>
      </c>
      <c r="E110" s="7" t="str">
        <f>HYPERLINK("https://twitter.com/sg_goron/status/999211131125354496","999211131125354496")</f>
        <v>999211131125354496</v>
      </c>
    </row>
    <row r="111" spans="1:5" ht="12.75">
      <c r="A111" s="4">
        <v>43243.414548611108</v>
      </c>
      <c r="B111" s="5" t="str">
        <f t="shared" ref="B111:B112" si="8">HYPERLINK("https://twitter.com/CabaneCelia","@CabaneCelia")</f>
        <v>@CabaneCelia</v>
      </c>
      <c r="C111" s="6" t="s">
        <v>68</v>
      </c>
      <c r="D111" s="6" t="s">
        <v>146</v>
      </c>
      <c r="E111" s="7" t="str">
        <f>HYPERLINK("https://twitter.com/CabaneCelia/status/999212576402788352","999212576402788352")</f>
        <v>999212576402788352</v>
      </c>
    </row>
    <row r="112" spans="1:5" ht="12.75">
      <c r="A112" s="4">
        <v>43243.415844907402</v>
      </c>
      <c r="B112" s="5" t="str">
        <f t="shared" si="8"/>
        <v>@CabaneCelia</v>
      </c>
      <c r="C112" s="6" t="s">
        <v>68</v>
      </c>
      <c r="D112" s="6" t="s">
        <v>147</v>
      </c>
      <c r="E112" s="7" t="str">
        <f>HYPERLINK("https://twitter.com/CabaneCelia/status/999213047293120512","999213047293120512")</f>
        <v>999213047293120512</v>
      </c>
    </row>
    <row r="113" spans="1:5" ht="12.75">
      <c r="A113" s="4">
        <v>43243.41611111111</v>
      </c>
      <c r="B113" s="5" t="str">
        <f t="shared" ref="B113:B114" si="9">HYPERLINK("https://twitter.com/071625348","@071625348")</f>
        <v>@071625348</v>
      </c>
      <c r="C113" s="6" t="s">
        <v>31</v>
      </c>
      <c r="D113" s="6" t="s">
        <v>148</v>
      </c>
      <c r="E113" s="7" t="str">
        <f>HYPERLINK("https://twitter.com/071625348/status/999213143086813184","999213143086813184")</f>
        <v>999213143086813184</v>
      </c>
    </row>
    <row r="114" spans="1:5" ht="12.75">
      <c r="A114" s="4">
        <v>43243.416331018518</v>
      </c>
      <c r="B114" s="5" t="str">
        <f t="shared" si="9"/>
        <v>@071625348</v>
      </c>
      <c r="C114" s="6" t="s">
        <v>31</v>
      </c>
      <c r="D114" s="6" t="s">
        <v>149</v>
      </c>
      <c r="E114" s="7" t="str">
        <f>HYPERLINK("https://twitter.com/071625348/status/999213222057136130","999213222057136130")</f>
        <v>999213222057136130</v>
      </c>
    </row>
    <row r="115" spans="1:5" ht="12.75">
      <c r="A115" s="4">
        <v>43243.416712962964</v>
      </c>
      <c r="B115" s="5" t="str">
        <f>HYPERLINK("https://twitter.com/Agrume_i","@Agrume_i")</f>
        <v>@Agrume_i</v>
      </c>
      <c r="C115" s="6" t="s">
        <v>70</v>
      </c>
      <c r="D115" s="6" t="s">
        <v>150</v>
      </c>
      <c r="E115" s="7" t="str">
        <f>HYPERLINK("https://twitter.com/Agrume_i/status/999213363409305600","999213363409305600")</f>
        <v>999213363409305600</v>
      </c>
    </row>
    <row r="116" spans="1:5" ht="12.75">
      <c r="A116" s="4">
        <v>43243.416724537034</v>
      </c>
      <c r="B116" s="5" t="str">
        <f>HYPERLINK("https://twitter.com/Olivier__Cornu","@Olivier__Cornu")</f>
        <v>@Olivier__Cornu</v>
      </c>
      <c r="C116" s="6" t="s">
        <v>16</v>
      </c>
      <c r="D116" s="6" t="s">
        <v>123</v>
      </c>
      <c r="E116" s="7" t="str">
        <f>HYPERLINK("https://twitter.com/Olivier__Cornu/status/999213363879170048","999213363879170048")</f>
        <v>999213363879170048</v>
      </c>
    </row>
    <row r="117" spans="1:5" ht="12.75">
      <c r="A117" s="4">
        <v>43243.417118055557</v>
      </c>
      <c r="B117" s="5" t="str">
        <f t="shared" ref="B117:B118" si="10">HYPERLINK("https://twitter.com/carnetdlis","@carnetdlis")</f>
        <v>@carnetdlis</v>
      </c>
      <c r="C117" s="6" t="s">
        <v>33</v>
      </c>
      <c r="D117" s="6" t="s">
        <v>111</v>
      </c>
      <c r="E117" s="7" t="str">
        <f>HYPERLINK("https://twitter.com/carnetdlis/status/999213508989456384","999213508989456384")</f>
        <v>999213508989456384</v>
      </c>
    </row>
    <row r="118" spans="1:5" ht="12.75">
      <c r="A118" s="4">
        <v>43243.417407407411</v>
      </c>
      <c r="B118" s="5" t="str">
        <f t="shared" si="10"/>
        <v>@carnetdlis</v>
      </c>
      <c r="C118" s="6" t="s">
        <v>33</v>
      </c>
      <c r="D118" s="6" t="s">
        <v>48</v>
      </c>
      <c r="E118" s="7" t="str">
        <f>HYPERLINK("https://twitter.com/carnetdlis/status/999213613234704384","999213613234704384")</f>
        <v>999213613234704384</v>
      </c>
    </row>
    <row r="119" spans="1:5" ht="12.75">
      <c r="A119" s="4">
        <v>43243.417523148149</v>
      </c>
      <c r="B119" s="5" t="str">
        <f>HYPERLINK("https://twitter.com/Pascal_Av","@Pascal_Av")</f>
        <v>@Pascal_Av</v>
      </c>
      <c r="C119" s="6" t="s">
        <v>151</v>
      </c>
      <c r="D119" s="6" t="s">
        <v>123</v>
      </c>
      <c r="E119" s="7" t="str">
        <f>HYPERLINK("https://twitter.com/Pascal_Av/status/999213656746455040","999213656746455040")</f>
        <v>999213656746455040</v>
      </c>
    </row>
    <row r="120" spans="1:5" ht="12.75">
      <c r="A120" s="4">
        <v>43243.418113425927</v>
      </c>
      <c r="B120" s="5" t="str">
        <f>HYPERLINK("https://twitter.com/CabaneCelia","@CabaneCelia")</f>
        <v>@CabaneCelia</v>
      </c>
      <c r="C120" s="6" t="s">
        <v>68</v>
      </c>
      <c r="D120" s="6" t="s">
        <v>152</v>
      </c>
      <c r="E120" s="7" t="str">
        <f>HYPERLINK("https://twitter.com/CabaneCelia/status/999213870324637697","999213870324637697")</f>
        <v>999213870324637697</v>
      </c>
    </row>
    <row r="121" spans="1:5" ht="12.75">
      <c r="A121" s="4">
        <v>43243.418935185182</v>
      </c>
      <c r="B121" s="5" t="str">
        <f>HYPERLINK("https://twitter.com/carnetdlis","@carnetdlis")</f>
        <v>@carnetdlis</v>
      </c>
      <c r="C121" s="6" t="s">
        <v>33</v>
      </c>
      <c r="D121" s="6" t="s">
        <v>93</v>
      </c>
      <c r="E121" s="7" t="str">
        <f>HYPERLINK("https://twitter.com/carnetdlis/status/999214164760506369","999214164760506369")</f>
        <v>999214164760506369</v>
      </c>
    </row>
    <row r="122" spans="1:5" ht="12.75">
      <c r="A122" s="4">
        <v>43243.419050925921</v>
      </c>
      <c r="B122" s="5" t="str">
        <f>HYPERLINK("https://twitter.com/CabaneCelia","@CabaneCelia")</f>
        <v>@CabaneCelia</v>
      </c>
      <c r="C122" s="6" t="s">
        <v>68</v>
      </c>
      <c r="D122" s="6" t="s">
        <v>153</v>
      </c>
      <c r="E122" s="7" t="str">
        <f>HYPERLINK("https://twitter.com/CabaneCelia/status/999214210377797632","999214210377797632")</f>
        <v>999214210377797632</v>
      </c>
    </row>
    <row r="123" spans="1:5" ht="12.75">
      <c r="A123" s="4">
        <v>43243.420613425929</v>
      </c>
      <c r="B123" s="5" t="str">
        <f>HYPERLINK("https://twitter.com/Le_Meunier_Del","@Le_Meunier_Del")</f>
        <v>@Le_Meunier_Del</v>
      </c>
      <c r="C123" s="6" t="s">
        <v>61</v>
      </c>
      <c r="D123" s="6" t="s">
        <v>154</v>
      </c>
      <c r="E123" s="7" t="str">
        <f>HYPERLINK("https://twitter.com/Le_Meunier_Del/status/999214774100652033","999214774100652033")</f>
        <v>999214774100652033</v>
      </c>
    </row>
    <row r="124" spans="1:5" ht="12.75">
      <c r="A124" s="4">
        <v>43243.421377314815</v>
      </c>
      <c r="B124" s="5" t="str">
        <f>HYPERLINK("https://twitter.com/Marie_Idille","@Marie_Idille")</f>
        <v>@Marie_Idille</v>
      </c>
      <c r="C124" s="6" t="s">
        <v>22</v>
      </c>
      <c r="D124" s="6" t="s">
        <v>155</v>
      </c>
      <c r="E124" s="7" t="str">
        <f>HYPERLINK("https://twitter.com/Marie_Idille/status/999215052665315329","999215052665315329")</f>
        <v>999215052665315329</v>
      </c>
    </row>
    <row r="125" spans="1:5" ht="12.75">
      <c r="A125" s="4">
        <v>43243.421747685185</v>
      </c>
      <c r="B125" s="5" t="str">
        <f t="shared" ref="B125:B126" si="11">HYPERLINK("https://twitter.com/CabaneCelia","@CabaneCelia")</f>
        <v>@CabaneCelia</v>
      </c>
      <c r="C125" s="6" t="s">
        <v>68</v>
      </c>
      <c r="D125" s="6" t="s">
        <v>156</v>
      </c>
      <c r="E125" s="7" t="str">
        <f>HYPERLINK("https://twitter.com/CabaneCelia/status/999215184202878976","999215184202878976")</f>
        <v>999215184202878976</v>
      </c>
    </row>
    <row r="126" spans="1:5" ht="12.75">
      <c r="A126" s="4">
        <v>43243.422673611116</v>
      </c>
      <c r="B126" s="5" t="str">
        <f t="shared" si="11"/>
        <v>@CabaneCelia</v>
      </c>
      <c r="C126" s="6" t="s">
        <v>68</v>
      </c>
      <c r="D126" s="6" t="s">
        <v>157</v>
      </c>
      <c r="E126" s="7" t="str">
        <f>HYPERLINK("https://twitter.com/CabaneCelia/status/999215522196713472","999215522196713472")</f>
        <v>999215522196713472</v>
      </c>
    </row>
    <row r="127" spans="1:5" ht="12.75">
      <c r="A127" s="4">
        <v>43243.422719907408</v>
      </c>
      <c r="B127" s="5" t="str">
        <f>HYPERLINK("https://twitter.com/Agrume_i","@Agrume_i")</f>
        <v>@Agrume_i</v>
      </c>
      <c r="C127" s="6" t="s">
        <v>70</v>
      </c>
      <c r="D127" s="6" t="s">
        <v>158</v>
      </c>
      <c r="E127" s="7" t="str">
        <f>HYPERLINK("https://twitter.com/Agrume_i/status/999215536574779392","999215536574779392")</f>
        <v>999215536574779392</v>
      </c>
    </row>
    <row r="128" spans="1:5" ht="12.75">
      <c r="A128" s="4">
        <v>43243.423530092594</v>
      </c>
      <c r="B128" s="5" t="str">
        <f>HYPERLINK("https://twitter.com/com_abes","@com_abes")</f>
        <v>@com_abes</v>
      </c>
      <c r="C128" s="6" t="s">
        <v>12</v>
      </c>
      <c r="D128" s="6" t="s">
        <v>159</v>
      </c>
      <c r="E128" s="7" t="str">
        <f>HYPERLINK("https://twitter.com/com_abes/status/999215833443393536","999215833443393536")</f>
        <v>999215833443393536</v>
      </c>
    </row>
    <row r="129" spans="1:5" ht="12.75">
      <c r="A129" s="4">
        <v>43243.423622685186</v>
      </c>
      <c r="B129" s="5" t="str">
        <f>HYPERLINK("https://twitter.com/Agrume_i","@Agrume_i")</f>
        <v>@Agrume_i</v>
      </c>
      <c r="C129" s="6" t="s">
        <v>70</v>
      </c>
      <c r="D129" s="6" t="s">
        <v>160</v>
      </c>
      <c r="E129" s="7" t="str">
        <f>HYPERLINK("https://twitter.com/Agrume_i/status/999215866624520192","999215866624520192")</f>
        <v>999215866624520192</v>
      </c>
    </row>
    <row r="130" spans="1:5" ht="12.75">
      <c r="A130" s="4">
        <v>43243.424097222218</v>
      </c>
      <c r="B130" s="5" t="str">
        <f>HYPERLINK("https://twitter.com/nico_AsLi","@nico_AsLi")</f>
        <v>@nico_AsLi</v>
      </c>
      <c r="C130" s="6" t="s">
        <v>161</v>
      </c>
      <c r="D130" s="6" t="s">
        <v>162</v>
      </c>
      <c r="E130" s="7" t="str">
        <f>HYPERLINK("https://twitter.com/nico_AsLi/status/999216036619653120","999216036619653120")</f>
        <v>999216036619653120</v>
      </c>
    </row>
    <row r="131" spans="1:5" ht="12.75">
      <c r="A131" s="4">
        <v>43243.424143518518</v>
      </c>
      <c r="B131" s="5" t="str">
        <f>HYPERLINK("https://twitter.com/com_abes","@com_abes")</f>
        <v>@com_abes</v>
      </c>
      <c r="C131" s="6" t="s">
        <v>12</v>
      </c>
      <c r="D131" s="6" t="s">
        <v>163</v>
      </c>
      <c r="E131" s="7" t="str">
        <f>HYPERLINK("https://twitter.com/com_abes/status/999216056165072896","999216056165072896")</f>
        <v>999216056165072896</v>
      </c>
    </row>
    <row r="132" spans="1:5" ht="12.75">
      <c r="A132" s="4">
        <v>43243.424988425926</v>
      </c>
      <c r="B132" s="5" t="str">
        <f>HYPERLINK("https://twitter.com/SaraBernard","@SaraBernard")</f>
        <v>@SaraBernard</v>
      </c>
      <c r="C132" s="6" t="s">
        <v>126</v>
      </c>
      <c r="D132" s="6" t="s">
        <v>164</v>
      </c>
      <c r="E132" s="7" t="str">
        <f>HYPERLINK("https://twitter.com/SaraBernard/status/999216362001195008","999216362001195008")</f>
        <v>999216362001195008</v>
      </c>
    </row>
    <row r="133" spans="1:5" ht="12.75">
      <c r="A133" s="4">
        <v>43243.425104166672</v>
      </c>
      <c r="B133" s="5" t="str">
        <f>HYPERLINK("https://twitter.com/CabaneCelia","@CabaneCelia")</f>
        <v>@CabaneCelia</v>
      </c>
      <c r="C133" s="6" t="s">
        <v>68</v>
      </c>
      <c r="D133" s="6" t="s">
        <v>165</v>
      </c>
      <c r="E133" s="7" t="str">
        <f>HYPERLINK("https://twitter.com/CabaneCelia/status/999216401930997761","999216401930997761")</f>
        <v>999216401930997761</v>
      </c>
    </row>
    <row r="134" spans="1:5" ht="12.75">
      <c r="A134" s="4">
        <v>43243.425949074073</v>
      </c>
      <c r="B134" s="5" t="str">
        <f>HYPERLINK("https://twitter.com/com_abes","@com_abes")</f>
        <v>@com_abes</v>
      </c>
      <c r="C134" s="6" t="s">
        <v>12</v>
      </c>
      <c r="D134" s="6" t="s">
        <v>166</v>
      </c>
      <c r="E134" s="7" t="str">
        <f>HYPERLINK("https://twitter.com/com_abes/status/999216706521370624","999216706521370624")</f>
        <v>999216706521370624</v>
      </c>
    </row>
    <row r="135" spans="1:5" ht="12.75">
      <c r="A135" s="4">
        <v>43243.426076388889</v>
      </c>
      <c r="B135" s="5" t="str">
        <f>HYPERLINK("https://twitter.com/IESinria","@IESinria")</f>
        <v>@IESinria</v>
      </c>
      <c r="C135" s="6" t="s">
        <v>167</v>
      </c>
      <c r="D135" s="6" t="s">
        <v>58</v>
      </c>
      <c r="E135" s="7" t="str">
        <f>HYPERLINK("https://twitter.com/IESinria/status/999216753354952705","999216753354952705")</f>
        <v>999216753354952705</v>
      </c>
    </row>
    <row r="136" spans="1:5" ht="12.75">
      <c r="A136" s="4">
        <v>43243.426388888889</v>
      </c>
      <c r="B136" s="5" t="str">
        <f>HYPERLINK("https://twitter.com/bu_ubo","@bu_ubo")</f>
        <v>@bu_ubo</v>
      </c>
      <c r="C136" s="6" t="s">
        <v>25</v>
      </c>
      <c r="D136" s="6" t="s">
        <v>168</v>
      </c>
      <c r="E136" s="7" t="str">
        <f>HYPERLINK("https://twitter.com/bu_ubo/status/999216869813956608","999216869813956608")</f>
        <v>999216869813956608</v>
      </c>
    </row>
    <row r="137" spans="1:5" ht="12.75">
      <c r="A137" s="4">
        <v>43243.427256944444</v>
      </c>
      <c r="B137" s="5" t="str">
        <f>HYPERLINK("https://twitter.com/carnetdlis","@carnetdlis")</f>
        <v>@carnetdlis</v>
      </c>
      <c r="C137" s="6" t="s">
        <v>33</v>
      </c>
      <c r="D137" s="6" t="s">
        <v>143</v>
      </c>
      <c r="E137" s="7" t="str">
        <f>HYPERLINK("https://twitter.com/carnetdlis/status/999217180691632129","999217180691632129")</f>
        <v>999217180691632129</v>
      </c>
    </row>
    <row r="138" spans="1:5" ht="12.75">
      <c r="A138" s="4">
        <v>43243.428148148145</v>
      </c>
      <c r="B138" s="5" t="str">
        <f>HYPERLINK("https://twitter.com/Agrume_i","@Agrume_i")</f>
        <v>@Agrume_i</v>
      </c>
      <c r="C138" s="6" t="s">
        <v>70</v>
      </c>
      <c r="D138" s="6" t="s">
        <v>169</v>
      </c>
      <c r="E138" s="7" t="str">
        <f>HYPERLINK("https://twitter.com/Agrume_i/status/999217506161188865","999217506161188865")</f>
        <v>999217506161188865</v>
      </c>
    </row>
    <row r="139" spans="1:5" ht="12.75">
      <c r="A139" s="4">
        <v>43243.428865740745</v>
      </c>
      <c r="B139" s="5" t="str">
        <f>HYPERLINK("https://twitter.com/carnetdlis","@carnetdlis")</f>
        <v>@carnetdlis</v>
      </c>
      <c r="C139" s="6" t="s">
        <v>33</v>
      </c>
      <c r="D139" s="6" t="s">
        <v>119</v>
      </c>
      <c r="E139" s="7" t="str">
        <f>HYPERLINK("https://twitter.com/carnetdlis/status/999217764127649792","999217764127649792")</f>
        <v>999217764127649792</v>
      </c>
    </row>
    <row r="140" spans="1:5" ht="12.75">
      <c r="A140" s="4">
        <v>43243.429027777776</v>
      </c>
      <c r="B140" s="5" t="str">
        <f>HYPERLINK("https://twitter.com/Agrume_i","@Agrume_i")</f>
        <v>@Agrume_i</v>
      </c>
      <c r="C140" s="6" t="s">
        <v>70</v>
      </c>
      <c r="D140" s="6" t="s">
        <v>170</v>
      </c>
      <c r="E140" s="7" t="str">
        <f>HYPERLINK("https://twitter.com/Agrume_i/status/999217822831169536","999217822831169536")</f>
        <v>999217822831169536</v>
      </c>
    </row>
    <row r="141" spans="1:5" ht="12.75">
      <c r="A141" s="4">
        <v>43243.429710648154</v>
      </c>
      <c r="B141" s="5" t="str">
        <f>HYPERLINK("https://twitter.com/CabaneCelia","@CabaneCelia")</f>
        <v>@CabaneCelia</v>
      </c>
      <c r="C141" s="6" t="s">
        <v>68</v>
      </c>
      <c r="D141" s="6" t="s">
        <v>171</v>
      </c>
      <c r="E141" s="7" t="str">
        <f>HYPERLINK("https://twitter.com/CabaneCelia/status/999218070546714624","999218070546714624")</f>
        <v>999218070546714624</v>
      </c>
    </row>
    <row r="142" spans="1:5" ht="12.75">
      <c r="A142" s="4">
        <v>43243.430162037039</v>
      </c>
      <c r="B142" s="5" t="str">
        <f>HYPERLINK("https://twitter.com/carnetdlis","@carnetdlis")</f>
        <v>@carnetdlis</v>
      </c>
      <c r="C142" s="6" t="s">
        <v>33</v>
      </c>
      <c r="D142" s="6" t="s">
        <v>123</v>
      </c>
      <c r="E142" s="7" t="str">
        <f>HYPERLINK("https://twitter.com/carnetdlis/status/999218235299024896","999218235299024896")</f>
        <v>999218235299024896</v>
      </c>
    </row>
    <row r="143" spans="1:5" ht="12.75">
      <c r="A143" s="4">
        <v>43243.430486111116</v>
      </c>
      <c r="B143" s="5" t="str">
        <f>HYPERLINK("https://twitter.com/Agrume_i","@Agrume_i")</f>
        <v>@Agrume_i</v>
      </c>
      <c r="C143" s="6" t="s">
        <v>70</v>
      </c>
      <c r="D143" s="6" t="s">
        <v>172</v>
      </c>
      <c r="E143" s="7" t="str">
        <f>HYPERLINK("https://twitter.com/Agrume_i/status/999218351363805184","999218351363805184")</f>
        <v>999218351363805184</v>
      </c>
    </row>
    <row r="144" spans="1:5" ht="12.75">
      <c r="A144" s="4">
        <v>43243.430636574078</v>
      </c>
      <c r="B144" s="5" t="str">
        <f>HYPERLINK("https://twitter.com/071625348","@071625348")</f>
        <v>@071625348</v>
      </c>
      <c r="C144" s="6" t="s">
        <v>31</v>
      </c>
      <c r="D144" s="6" t="s">
        <v>173</v>
      </c>
      <c r="E144" s="7" t="str">
        <f>HYPERLINK("https://twitter.com/071625348/status/999218407412322304","999218407412322304")</f>
        <v>999218407412322304</v>
      </c>
    </row>
    <row r="145" spans="1:5" ht="12.75">
      <c r="A145" s="4">
        <v>43243.43068287037</v>
      </c>
      <c r="B145" s="5" t="str">
        <f>HYPERLINK("https://twitter.com/CabaneCelia","@CabaneCelia")</f>
        <v>@CabaneCelia</v>
      </c>
      <c r="C145" s="6" t="s">
        <v>68</v>
      </c>
      <c r="D145" s="6" t="s">
        <v>174</v>
      </c>
      <c r="E145" s="7" t="str">
        <f>HYPERLINK("https://twitter.com/CabaneCelia/status/999218422876602368","999218422876602368")</f>
        <v>999218422876602368</v>
      </c>
    </row>
    <row r="146" spans="1:5" ht="12.75">
      <c r="A146" s="4">
        <v>43243.430763888886</v>
      </c>
      <c r="B146" s="5" t="str">
        <f>HYPERLINK("https://twitter.com/071625348","@071625348")</f>
        <v>@071625348</v>
      </c>
      <c r="C146" s="6" t="s">
        <v>31</v>
      </c>
      <c r="D146" s="6" t="s">
        <v>175</v>
      </c>
      <c r="E146" s="7" t="str">
        <f>HYPERLINK("https://twitter.com/071625348/status/999218452446445568","999218452446445568")</f>
        <v>999218452446445568</v>
      </c>
    </row>
    <row r="147" spans="1:5" ht="12.75">
      <c r="A147" s="4">
        <v>43243.430775462963</v>
      </c>
      <c r="B147" s="5" t="str">
        <f>HYPERLINK("https://twitter.com/com_abes","@com_abes")</f>
        <v>@com_abes</v>
      </c>
      <c r="C147" s="6" t="s">
        <v>12</v>
      </c>
      <c r="D147" s="6" t="s">
        <v>176</v>
      </c>
      <c r="E147" s="7" t="str">
        <f>HYPERLINK("https://twitter.com/com_abes/status/999218457261629440","999218457261629440")</f>
        <v>999218457261629440</v>
      </c>
    </row>
    <row r="148" spans="1:5" ht="12.75">
      <c r="A148" s="4">
        <v>43243.431354166663</v>
      </c>
      <c r="B148" s="5" t="str">
        <f>HYPERLINK("https://twitter.com/carnetdlis","@carnetdlis")</f>
        <v>@carnetdlis</v>
      </c>
      <c r="C148" s="6" t="s">
        <v>33</v>
      </c>
      <c r="D148" s="6" t="s">
        <v>121</v>
      </c>
      <c r="E148" s="7" t="str">
        <f>HYPERLINK("https://twitter.com/carnetdlis/status/999218668990029825","999218668990029825")</f>
        <v>999218668990029825</v>
      </c>
    </row>
    <row r="149" spans="1:5" ht="12.75">
      <c r="A149" s="4">
        <v>43243.431608796294</v>
      </c>
      <c r="B149" s="5" t="str">
        <f>HYPERLINK("https://twitter.com/Agrume_i","@Agrume_i")</f>
        <v>@Agrume_i</v>
      </c>
      <c r="C149" s="6" t="s">
        <v>70</v>
      </c>
      <c r="D149" s="6" t="s">
        <v>177</v>
      </c>
      <c r="E149" s="7" t="str">
        <f>HYPERLINK("https://twitter.com/Agrume_i/status/999218759721213952","999218759721213952")</f>
        <v>999218759721213952</v>
      </c>
    </row>
    <row r="150" spans="1:5" ht="12.75">
      <c r="A150" s="4">
        <v>43243.431817129633</v>
      </c>
      <c r="B150" s="5" t="str">
        <f>HYPERLINK("https://twitter.com/DumontUnjf","@DumontUnjf")</f>
        <v>@DumontUnjf</v>
      </c>
      <c r="C150" s="6" t="s">
        <v>178</v>
      </c>
      <c r="D150" s="6" t="s">
        <v>179</v>
      </c>
      <c r="E150" s="7" t="str">
        <f>HYPERLINK("https://twitter.com/DumontUnjf/status/999218832974794753","999218832974794753")</f>
        <v>999218832974794753</v>
      </c>
    </row>
    <row r="151" spans="1:5" ht="12.75">
      <c r="A151" s="4">
        <v>43243.432083333333</v>
      </c>
      <c r="B151" s="5" t="str">
        <f>HYPERLINK("https://twitter.com/SogobaSouleyman","@SogobaSouleyman")</f>
        <v>@SogobaSouleyman</v>
      </c>
      <c r="C151" s="6" t="s">
        <v>30</v>
      </c>
      <c r="D151" s="6" t="s">
        <v>176</v>
      </c>
      <c r="E151" s="7" t="str">
        <f>HYPERLINK("https://twitter.com/SogobaSouleyman/status/999218931515777024","999218931515777024")</f>
        <v>999218931515777024</v>
      </c>
    </row>
    <row r="152" spans="1:5" ht="12.75">
      <c r="A152" s="4">
        <v>43243.432349537034</v>
      </c>
      <c r="B152" s="5" t="str">
        <f>HYPERLINK("https://twitter.com/Agrume_i","@Agrume_i")</f>
        <v>@Agrume_i</v>
      </c>
      <c r="C152" s="6" t="s">
        <v>70</v>
      </c>
      <c r="D152" s="6" t="s">
        <v>180</v>
      </c>
      <c r="E152" s="7" t="str">
        <f>HYPERLINK("https://twitter.com/Agrume_i/status/999219029062627328","999219029062627328")</f>
        <v>999219029062627328</v>
      </c>
    </row>
    <row r="153" spans="1:5" ht="12.75">
      <c r="A153" s="4">
        <v>43243.432905092588</v>
      </c>
      <c r="B153" s="5" t="str">
        <f>HYPERLINK("https://twitter.com/com_abes","@com_abes")</f>
        <v>@com_abes</v>
      </c>
      <c r="C153" s="6" t="s">
        <v>12</v>
      </c>
      <c r="D153" s="6" t="s">
        <v>181</v>
      </c>
      <c r="E153" s="7" t="str">
        <f>HYPERLINK("https://twitter.com/com_abes/status/999219230083043329","999219230083043329")</f>
        <v>999219230083043329</v>
      </c>
    </row>
    <row r="154" spans="1:5" ht="12.75">
      <c r="A154" s="4">
        <v>43243.433576388888</v>
      </c>
      <c r="B154" s="5" t="str">
        <f>HYPERLINK("https://twitter.com/Agrume_i","@Agrume_i")</f>
        <v>@Agrume_i</v>
      </c>
      <c r="C154" s="6" t="s">
        <v>70</v>
      </c>
      <c r="D154" s="6" t="s">
        <v>182</v>
      </c>
      <c r="E154" s="7" t="str">
        <f>HYPERLINK("https://twitter.com/Agrume_i/status/999219471561699329","999219471561699329")</f>
        <v>999219471561699329</v>
      </c>
    </row>
    <row r="155" spans="1:5" ht="12.75">
      <c r="A155" s="4">
        <v>43243.433657407411</v>
      </c>
      <c r="B155" s="5" t="str">
        <f>HYPERLINK("https://twitter.com/CabaneCelia","@CabaneCelia")</f>
        <v>@CabaneCelia</v>
      </c>
      <c r="C155" s="6" t="s">
        <v>68</v>
      </c>
      <c r="D155" s="6" t="s">
        <v>183</v>
      </c>
      <c r="E155" s="7" t="str">
        <f>HYPERLINK("https://twitter.com/CabaneCelia/status/999219500762484736","999219500762484736")</f>
        <v>999219500762484736</v>
      </c>
    </row>
    <row r="156" spans="1:5" ht="12.75">
      <c r="A156" s="4">
        <v>43243.435150462959</v>
      </c>
      <c r="B156" s="5" t="str">
        <f t="shared" ref="B156:B157" si="12">HYPERLINK("https://twitter.com/Le_Meunier_Del","@Le_Meunier_Del")</f>
        <v>@Le_Meunier_Del</v>
      </c>
      <c r="C156" s="6" t="s">
        <v>61</v>
      </c>
      <c r="D156" s="6" t="s">
        <v>184</v>
      </c>
      <c r="E156" s="7" t="str">
        <f>HYPERLINK("https://twitter.com/Le_Meunier_Del/status/999220041508941824","999220041508941824")</f>
        <v>999220041508941824</v>
      </c>
    </row>
    <row r="157" spans="1:5" ht="12.75">
      <c r="A157" s="4">
        <v>43243.435347222221</v>
      </c>
      <c r="B157" s="5" t="str">
        <f t="shared" si="12"/>
        <v>@Le_Meunier_Del</v>
      </c>
      <c r="C157" s="6" t="s">
        <v>61</v>
      </c>
      <c r="D157" s="6" t="s">
        <v>185</v>
      </c>
      <c r="E157" s="7" t="str">
        <f>HYPERLINK("https://twitter.com/Le_Meunier_Del/status/999220114993090561","999220114993090561")</f>
        <v>999220114993090561</v>
      </c>
    </row>
    <row r="158" spans="1:5" ht="12.75">
      <c r="A158" s="4">
        <v>43243.436319444445</v>
      </c>
      <c r="B158" s="5" t="str">
        <f>HYPERLINK("https://twitter.com/CabaneCelia","@CabaneCelia")</f>
        <v>@CabaneCelia</v>
      </c>
      <c r="C158" s="6" t="s">
        <v>68</v>
      </c>
      <c r="D158" s="6" t="s">
        <v>186</v>
      </c>
      <c r="E158" s="7" t="str">
        <f>HYPERLINK("https://twitter.com/CabaneCelia/status/999220467268509696","999220467268509696")</f>
        <v>999220467268509696</v>
      </c>
    </row>
    <row r="159" spans="1:5" ht="12.75">
      <c r="A159" s="4">
        <v>43243.436655092592</v>
      </c>
      <c r="B159" s="5" t="str">
        <f>HYPERLINK("https://twitter.com/com_abes","@com_abes")</f>
        <v>@com_abes</v>
      </c>
      <c r="C159" s="6" t="s">
        <v>12</v>
      </c>
      <c r="D159" s="6" t="s">
        <v>187</v>
      </c>
      <c r="E159" s="7" t="str">
        <f>HYPERLINK("https://twitter.com/com_abes/status/999220588047667200","999220588047667200")</f>
        <v>999220588047667200</v>
      </c>
    </row>
    <row r="160" spans="1:5" ht="12.75">
      <c r="A160" s="4">
        <v>43243.436747685184</v>
      </c>
      <c r="B160" s="5" t="str">
        <f>HYPERLINK("https://twitter.com/GregMiura","@GregMiura")</f>
        <v>@GregMiura</v>
      </c>
      <c r="C160" s="6" t="s">
        <v>15</v>
      </c>
      <c r="D160" s="6" t="s">
        <v>188</v>
      </c>
      <c r="E160" s="7" t="str">
        <f>HYPERLINK("https://twitter.com/GregMiura/status/999220620402548736","999220620402548736")</f>
        <v>999220620402548736</v>
      </c>
    </row>
    <row r="161" spans="1:5" ht="12.75">
      <c r="A161" s="4">
        <v>43243.437106481477</v>
      </c>
      <c r="B161" s="5" t="str">
        <f>HYPERLINK("https://twitter.com/CabaneCelia","@CabaneCelia")</f>
        <v>@CabaneCelia</v>
      </c>
      <c r="C161" s="6" t="s">
        <v>68</v>
      </c>
      <c r="D161" s="6" t="s">
        <v>189</v>
      </c>
      <c r="E161" s="7" t="str">
        <f>HYPERLINK("https://twitter.com/CabaneCelia/status/999220750610522112","999220750610522112")</f>
        <v>999220750610522112</v>
      </c>
    </row>
    <row r="162" spans="1:5" ht="12.75">
      <c r="A162" s="4">
        <v>43243.437106481477</v>
      </c>
      <c r="B162" s="5" t="str">
        <f t="shared" ref="B162:B166" si="13">HYPERLINK("https://twitter.com/GregMiura","@GregMiura")</f>
        <v>@GregMiura</v>
      </c>
      <c r="C162" s="6" t="s">
        <v>15</v>
      </c>
      <c r="D162" s="6" t="s">
        <v>154</v>
      </c>
      <c r="E162" s="7" t="str">
        <f>HYPERLINK("https://twitter.com/GregMiura/status/999220750858014725","999220750858014725")</f>
        <v>999220750858014725</v>
      </c>
    </row>
    <row r="163" spans="1:5" ht="12.75">
      <c r="A163" s="4">
        <v>43243.437256944446</v>
      </c>
      <c r="B163" s="5" t="str">
        <f t="shared" si="13"/>
        <v>@GregMiura</v>
      </c>
      <c r="C163" s="6" t="s">
        <v>15</v>
      </c>
      <c r="D163" s="6" t="s">
        <v>190</v>
      </c>
      <c r="E163" s="7" t="str">
        <f>HYPERLINK("https://twitter.com/GregMiura/status/999220807120375808","999220807120375808")</f>
        <v>999220807120375808</v>
      </c>
    </row>
    <row r="164" spans="1:5" ht="12.75">
      <c r="A164" s="4">
        <v>43243.437453703707</v>
      </c>
      <c r="B164" s="5" t="str">
        <f t="shared" si="13"/>
        <v>@GregMiura</v>
      </c>
      <c r="C164" s="6" t="s">
        <v>15</v>
      </c>
      <c r="D164" s="6" t="s">
        <v>164</v>
      </c>
      <c r="E164" s="7" t="str">
        <f>HYPERLINK("https://twitter.com/GregMiura/status/999220876510990336","999220876510990336")</f>
        <v>999220876510990336</v>
      </c>
    </row>
    <row r="165" spans="1:5" ht="12.75">
      <c r="A165" s="4">
        <v>43243.437569444446</v>
      </c>
      <c r="B165" s="5" t="str">
        <f t="shared" si="13"/>
        <v>@GregMiura</v>
      </c>
      <c r="C165" s="6" t="s">
        <v>15</v>
      </c>
      <c r="D165" s="6" t="s">
        <v>162</v>
      </c>
      <c r="E165" s="7" t="str">
        <f>HYPERLINK("https://twitter.com/GregMiura/status/999220920836345856","999220920836345856")</f>
        <v>999220920836345856</v>
      </c>
    </row>
    <row r="166" spans="1:5" ht="12.75">
      <c r="A166" s="4">
        <v>43243.437974537039</v>
      </c>
      <c r="B166" s="5" t="str">
        <f t="shared" si="13"/>
        <v>@GregMiura</v>
      </c>
      <c r="C166" s="6" t="s">
        <v>15</v>
      </c>
      <c r="D166" s="6" t="s">
        <v>176</v>
      </c>
      <c r="E166" s="7" t="str">
        <f>HYPERLINK("https://twitter.com/GregMiura/status/999221066991009793","999221066991009793")</f>
        <v>999221066991009793</v>
      </c>
    </row>
    <row r="167" spans="1:5" ht="12.75">
      <c r="A167" s="4">
        <v>43243.438090277778</v>
      </c>
      <c r="B167" s="5" t="str">
        <f>HYPERLINK("https://twitter.com/ttJELtt","@ttJELtt")</f>
        <v>@ttJELtt</v>
      </c>
      <c r="C167" s="6" t="s">
        <v>191</v>
      </c>
      <c r="D167" s="6" t="s">
        <v>192</v>
      </c>
      <c r="E167" s="7" t="str">
        <f>HYPERLINK("https://twitter.com/ttJELtt/status/999221108388843520","999221108388843520")</f>
        <v>999221108388843520</v>
      </c>
    </row>
    <row r="168" spans="1:5" ht="12.75">
      <c r="A168" s="4">
        <v>43243.438217592593</v>
      </c>
      <c r="B168" s="5" t="str">
        <f>HYPERLINK("https://twitter.com/CabaneCelia","@CabaneCelia")</f>
        <v>@CabaneCelia</v>
      </c>
      <c r="C168" s="6" t="s">
        <v>68</v>
      </c>
      <c r="D168" s="6" t="s">
        <v>193</v>
      </c>
      <c r="E168" s="7" t="str">
        <f>HYPERLINK("https://twitter.com/CabaneCelia/status/999221153788059648","999221153788059648")</f>
        <v>999221153788059648</v>
      </c>
    </row>
    <row r="169" spans="1:5" ht="12.75">
      <c r="A169" s="4">
        <v>43243.43822916667</v>
      </c>
      <c r="B169" s="5" t="str">
        <f>HYPERLINK("https://twitter.com/GregMiura","@GregMiura")</f>
        <v>@GregMiura</v>
      </c>
      <c r="C169" s="6" t="s">
        <v>15</v>
      </c>
      <c r="D169" s="6" t="s">
        <v>194</v>
      </c>
      <c r="E169" s="7" t="str">
        <f>HYPERLINK("https://twitter.com/GregMiura/status/999221158699569152","999221158699569152")</f>
        <v>999221158699569152</v>
      </c>
    </row>
    <row r="170" spans="1:5" ht="12.75">
      <c r="A170" s="4">
        <v>43243.439467592594</v>
      </c>
      <c r="B170" s="5" t="str">
        <f>HYPERLINK("https://twitter.com/Jusadlib","@Jusadlib")</f>
        <v>@Jusadlib</v>
      </c>
      <c r="C170" s="6" t="s">
        <v>195</v>
      </c>
      <c r="D170" s="6" t="s">
        <v>180</v>
      </c>
      <c r="E170" s="7" t="str">
        <f>HYPERLINK("https://twitter.com/Jusadlib/status/999221605648732162","999221605648732162")</f>
        <v>999221605648732162</v>
      </c>
    </row>
    <row r="171" spans="1:5" ht="12.75">
      <c r="A171" s="4">
        <v>43243.439629629633</v>
      </c>
      <c r="B171" s="5" t="str">
        <f>HYPERLINK("https://twitter.com/071625348","@071625348")</f>
        <v>@071625348</v>
      </c>
      <c r="C171" s="6" t="s">
        <v>31</v>
      </c>
      <c r="D171" s="6" t="s">
        <v>180</v>
      </c>
      <c r="E171" s="7" t="str">
        <f>HYPERLINK("https://twitter.com/071625348/status/999221664423530497","999221664423530497")</f>
        <v>999221664423530497</v>
      </c>
    </row>
    <row r="172" spans="1:5" ht="12.75">
      <c r="A172" s="4">
        <v>43243.439641203702</v>
      </c>
      <c r="B172" s="5" t="str">
        <f t="shared" ref="B172:B173" si="14">HYPERLINK("https://twitter.com/CabaneCelia","@CabaneCelia")</f>
        <v>@CabaneCelia</v>
      </c>
      <c r="C172" s="6" t="s">
        <v>68</v>
      </c>
      <c r="D172" s="6" t="s">
        <v>196</v>
      </c>
      <c r="E172" s="7" t="str">
        <f>HYPERLINK("https://twitter.com/CabaneCelia/status/999221671100932096","999221671100932096")</f>
        <v>999221671100932096</v>
      </c>
    </row>
    <row r="173" spans="1:5" ht="12.75">
      <c r="A173" s="4">
        <v>43243.440625000003</v>
      </c>
      <c r="B173" s="5" t="str">
        <f t="shared" si="14"/>
        <v>@CabaneCelia</v>
      </c>
      <c r="C173" s="6" t="s">
        <v>68</v>
      </c>
      <c r="D173" s="6" t="s">
        <v>197</v>
      </c>
      <c r="E173" s="7" t="str">
        <f>HYPERLINK("https://twitter.com/CabaneCelia/status/999222028904402944","999222028904402944")</f>
        <v>999222028904402944</v>
      </c>
    </row>
    <row r="174" spans="1:5" ht="12.75">
      <c r="A174" s="4">
        <v>43243.441250000003</v>
      </c>
      <c r="B174" s="5" t="str">
        <f>HYPERLINK("https://twitter.com/Agrume_i","@Agrume_i")</f>
        <v>@Agrume_i</v>
      </c>
      <c r="C174" s="6" t="s">
        <v>70</v>
      </c>
      <c r="D174" s="6" t="s">
        <v>198</v>
      </c>
      <c r="E174" s="7" t="str">
        <f>HYPERLINK("https://twitter.com/Agrume_i/status/999222251248586752","999222251248586752")</f>
        <v>999222251248586752</v>
      </c>
    </row>
    <row r="175" spans="1:5" ht="12.75">
      <c r="A175" s="4">
        <v>43243.441620370373</v>
      </c>
      <c r="B175" s="5" t="str">
        <f>HYPERLINK("https://twitter.com/CabaneCelia","@CabaneCelia")</f>
        <v>@CabaneCelia</v>
      </c>
      <c r="C175" s="6" t="s">
        <v>68</v>
      </c>
      <c r="D175" s="6" t="s">
        <v>199</v>
      </c>
      <c r="E175" s="7" t="str">
        <f>HYPERLINK("https://twitter.com/CabaneCelia/status/999222387861319680","999222387861319680")</f>
        <v>999222387861319680</v>
      </c>
    </row>
    <row r="176" spans="1:5" ht="12.75">
      <c r="A176" s="4">
        <v>43243.442696759259</v>
      </c>
      <c r="B176" s="5" t="str">
        <f>HYPERLINK("https://twitter.com/com_abes","@com_abes")</f>
        <v>@com_abes</v>
      </c>
      <c r="C176" s="6" t="s">
        <v>12</v>
      </c>
      <c r="D176" s="6" t="s">
        <v>200</v>
      </c>
      <c r="E176" s="7" t="str">
        <f>HYPERLINK("https://twitter.com/com_abes/status/999222777738653697","999222777738653697")</f>
        <v>999222777738653697</v>
      </c>
    </row>
    <row r="177" spans="1:5" ht="12.75">
      <c r="A177" s="4">
        <v>43243.443101851852</v>
      </c>
      <c r="B177" s="5" t="str">
        <f t="shared" ref="B177:B178" si="15">HYPERLINK("https://twitter.com/CabaneCelia","@CabaneCelia")</f>
        <v>@CabaneCelia</v>
      </c>
      <c r="C177" s="6" t="s">
        <v>68</v>
      </c>
      <c r="D177" s="6" t="s">
        <v>201</v>
      </c>
      <c r="E177" s="7" t="str">
        <f>HYPERLINK("https://twitter.com/CabaneCelia/status/999222926380617728","999222926380617728")</f>
        <v>999222926380617728</v>
      </c>
    </row>
    <row r="178" spans="1:5" ht="12.75">
      <c r="A178" s="4">
        <v>43243.444490740745</v>
      </c>
      <c r="B178" s="5" t="str">
        <f t="shared" si="15"/>
        <v>@CabaneCelia</v>
      </c>
      <c r="C178" s="6" t="s">
        <v>68</v>
      </c>
      <c r="D178" s="6" t="s">
        <v>202</v>
      </c>
      <c r="E178" s="7" t="str">
        <f>HYPERLINK("https://twitter.com/CabaneCelia/status/999223429537632257","999223429537632257")</f>
        <v>999223429537632257</v>
      </c>
    </row>
    <row r="179" spans="1:5" ht="12.75">
      <c r="A179" s="4">
        <v>43243.444965277777</v>
      </c>
      <c r="B179" s="5" t="str">
        <f>HYPERLINK("https://twitter.com/ISSN_IC","@ISSN_IC")</f>
        <v>@ISSN_IC</v>
      </c>
      <c r="C179" s="6" t="s">
        <v>26</v>
      </c>
      <c r="D179" s="6" t="s">
        <v>203</v>
      </c>
      <c r="E179" s="7" t="str">
        <f>HYPERLINK("https://twitter.com/ISSN_IC/status/999223597636947968","999223597636947968")</f>
        <v>999223597636947968</v>
      </c>
    </row>
    <row r="180" spans="1:5" ht="12.75">
      <c r="A180" s="4">
        <v>43243.445277777777</v>
      </c>
      <c r="B180" s="5" t="str">
        <f>HYPERLINK("https://twitter.com/tt_fr","@tt_fr")</f>
        <v>@tt_fr</v>
      </c>
      <c r="C180" s="6" t="s">
        <v>204</v>
      </c>
      <c r="D180" s="6" t="s">
        <v>205</v>
      </c>
      <c r="E180" s="7" t="str">
        <f>HYPERLINK("https://twitter.com/tt_fr/status/999223714989436928","999223714989436928")</f>
        <v>999223714989436928</v>
      </c>
    </row>
    <row r="181" spans="1:5" ht="12.75">
      <c r="A181" s="4">
        <v>43243.445798611108</v>
      </c>
      <c r="B181" s="5" t="str">
        <f>HYPERLINK("https://twitter.com/ISSN_IC","@ISSN_IC")</f>
        <v>@ISSN_IC</v>
      </c>
      <c r="C181" s="6" t="s">
        <v>26</v>
      </c>
      <c r="D181" s="6" t="s">
        <v>206</v>
      </c>
      <c r="E181" s="7" t="str">
        <f>HYPERLINK("https://twitter.com/ISSN_IC/status/999223902189613057","999223902189613057")</f>
        <v>999223902189613057</v>
      </c>
    </row>
    <row r="182" spans="1:5" ht="12.75">
      <c r="A182" s="4">
        <v>43243.445868055554</v>
      </c>
      <c r="B182" s="5" t="str">
        <f>HYPERLINK("https://twitter.com/Agrume_i","@Agrume_i")</f>
        <v>@Agrume_i</v>
      </c>
      <c r="C182" s="6" t="s">
        <v>70</v>
      </c>
      <c r="D182" s="6" t="s">
        <v>207</v>
      </c>
      <c r="E182" s="7" t="str">
        <f>HYPERLINK("https://twitter.com/Agrume_i/status/999223928261349376","999223928261349376")</f>
        <v>999223928261349376</v>
      </c>
    </row>
    <row r="183" spans="1:5" ht="12.75">
      <c r="A183" s="4">
        <v>43243.44604166667</v>
      </c>
      <c r="B183" s="5" t="str">
        <f>HYPERLINK("https://twitter.com/CabaneCelia","@CabaneCelia")</f>
        <v>@CabaneCelia</v>
      </c>
      <c r="C183" s="6" t="s">
        <v>68</v>
      </c>
      <c r="D183" s="6" t="s">
        <v>208</v>
      </c>
      <c r="E183" s="7" t="str">
        <f>HYPERLINK("https://twitter.com/CabaneCelia/status/999223990689456128","999223990689456128")</f>
        <v>999223990689456128</v>
      </c>
    </row>
    <row r="184" spans="1:5" ht="12.75">
      <c r="A184" s="4">
        <v>43243.447013888886</v>
      </c>
      <c r="B184" s="5" t="str">
        <f>HYPERLINK("https://twitter.com/SaraBernard","@SaraBernard")</f>
        <v>@SaraBernard</v>
      </c>
      <c r="C184" s="6" t="s">
        <v>126</v>
      </c>
      <c r="D184" s="6" t="s">
        <v>206</v>
      </c>
      <c r="E184" s="7" t="str">
        <f>HYPERLINK("https://twitter.com/SaraBernard/status/999224340032999424","999224340032999424")</f>
        <v>999224340032999424</v>
      </c>
    </row>
    <row r="185" spans="1:5" ht="12.75">
      <c r="A185" s="4">
        <v>43243.447812500002</v>
      </c>
      <c r="B185" s="5" t="str">
        <f>HYPERLINK("https://twitter.com/Agrume_i","@Agrume_i")</f>
        <v>@Agrume_i</v>
      </c>
      <c r="C185" s="6" t="s">
        <v>70</v>
      </c>
      <c r="D185" s="6" t="s">
        <v>209</v>
      </c>
      <c r="E185" s="7" t="str">
        <f>HYPERLINK("https://twitter.com/Agrume_i/status/999224633323937793","999224633323937793")</f>
        <v>999224633323937793</v>
      </c>
    </row>
    <row r="186" spans="1:5" ht="12.75">
      <c r="A186" s="4">
        <v>43243.447974537034</v>
      </c>
      <c r="B186" s="5" t="str">
        <f>HYPERLINK("https://twitter.com/com_abes","@com_abes")</f>
        <v>@com_abes</v>
      </c>
      <c r="C186" s="6" t="s">
        <v>12</v>
      </c>
      <c r="D186" s="6" t="s">
        <v>210</v>
      </c>
      <c r="E186" s="7" t="str">
        <f>HYPERLINK("https://twitter.com/com_abes/status/999224690559332353","999224690559332353")</f>
        <v>999224690559332353</v>
      </c>
    </row>
    <row r="187" spans="1:5" ht="12.75">
      <c r="A187" s="4">
        <v>43243.448634259257</v>
      </c>
      <c r="B187" s="5" t="str">
        <f>HYPERLINK("https://twitter.com/CabaneCelia","@CabaneCelia")</f>
        <v>@CabaneCelia</v>
      </c>
      <c r="C187" s="6" t="s">
        <v>68</v>
      </c>
      <c r="D187" s="6" t="s">
        <v>211</v>
      </c>
      <c r="E187" s="7" t="str">
        <f>HYPERLINK("https://twitter.com/CabaneCelia/status/999224927445241856","999224927445241856")</f>
        <v>999224927445241856</v>
      </c>
    </row>
    <row r="188" spans="1:5" ht="12.75">
      <c r="A188" s="4">
        <v>43243.449548611112</v>
      </c>
      <c r="B188" s="5" t="str">
        <f>HYPERLINK("https://twitter.com/IESinria","@IESinria")</f>
        <v>@IESinria</v>
      </c>
      <c r="C188" s="6" t="s">
        <v>167</v>
      </c>
      <c r="D188" s="6" t="s">
        <v>212</v>
      </c>
      <c r="E188" s="7" t="str">
        <f>HYPERLINK("https://twitter.com/IESinria/status/999225260393357312","999225260393357312")</f>
        <v>999225260393357312</v>
      </c>
    </row>
    <row r="189" spans="1:5" ht="12.75">
      <c r="A189" s="4">
        <v>43243.449652777781</v>
      </c>
      <c r="B189" s="5" t="str">
        <f>HYPERLINK("https://twitter.com/ISSN_IC","@ISSN_IC")</f>
        <v>@ISSN_IC</v>
      </c>
      <c r="C189" s="6" t="s">
        <v>26</v>
      </c>
      <c r="D189" s="6" t="s">
        <v>213</v>
      </c>
      <c r="E189" s="7" t="str">
        <f>HYPERLINK("https://twitter.com/ISSN_IC/status/999225299714879488","999225299714879488")</f>
        <v>999225299714879488</v>
      </c>
    </row>
    <row r="190" spans="1:5" ht="12.75">
      <c r="A190" s="4">
        <v>43243.450671296298</v>
      </c>
      <c r="B190" s="5" t="str">
        <f>HYPERLINK("https://twitter.com/071625348","@071625348")</f>
        <v>@071625348</v>
      </c>
      <c r="C190" s="6" t="s">
        <v>31</v>
      </c>
      <c r="D190" s="6" t="s">
        <v>214</v>
      </c>
      <c r="E190" s="7" t="str">
        <f>HYPERLINK("https://twitter.com/071625348/status/999225665919639552","999225665919639552")</f>
        <v>999225665919639552</v>
      </c>
    </row>
    <row r="191" spans="1:5" ht="12.75">
      <c r="A191" s="4">
        <v>43243.450671296298</v>
      </c>
      <c r="B191" s="5" t="str">
        <f t="shared" ref="B191:B192" si="16">HYPERLINK("https://twitter.com/com_abes","@com_abes")</f>
        <v>@com_abes</v>
      </c>
      <c r="C191" s="6" t="s">
        <v>12</v>
      </c>
      <c r="D191" s="6" t="s">
        <v>215</v>
      </c>
      <c r="E191" s="7" t="str">
        <f>HYPERLINK("https://twitter.com/com_abes/status/999225666334806016","999225666334806016")</f>
        <v>999225666334806016</v>
      </c>
    </row>
    <row r="192" spans="1:5" ht="12.75">
      <c r="A192" s="4">
        <v>43243.451226851852</v>
      </c>
      <c r="B192" s="5" t="str">
        <f t="shared" si="16"/>
        <v>@com_abes</v>
      </c>
      <c r="C192" s="6" t="s">
        <v>12</v>
      </c>
      <c r="D192" s="6" t="s">
        <v>216</v>
      </c>
      <c r="E192" s="7" t="str">
        <f>HYPERLINK("https://twitter.com/com_abes/status/999225870526099456","999225870526099456")</f>
        <v>999225870526099456</v>
      </c>
    </row>
    <row r="193" spans="1:5" ht="12.75">
      <c r="A193" s="4">
        <v>43243.451249999998</v>
      </c>
      <c r="B193" s="5" t="str">
        <f>HYPERLINK("https://twitter.com/symac","@symac")</f>
        <v>@symac</v>
      </c>
      <c r="C193" s="6" t="s">
        <v>116</v>
      </c>
      <c r="D193" s="6" t="s">
        <v>217</v>
      </c>
      <c r="E193" s="7" t="str">
        <f>HYPERLINK("https://twitter.com/symac/status/999225876238753792","999225876238753792")</f>
        <v>999225876238753792</v>
      </c>
    </row>
    <row r="194" spans="1:5" ht="12.75">
      <c r="A194" s="4">
        <v>43243.451319444444</v>
      </c>
      <c r="B194" s="5" t="str">
        <f>HYPERLINK("https://twitter.com/071625348","@071625348")</f>
        <v>@071625348</v>
      </c>
      <c r="C194" s="6" t="s">
        <v>31</v>
      </c>
      <c r="D194" s="6" t="s">
        <v>218</v>
      </c>
      <c r="E194" s="7" t="str">
        <f>HYPERLINK("https://twitter.com/071625348/status/999225903912808448","999225903912808448")</f>
        <v>999225903912808448</v>
      </c>
    </row>
    <row r="195" spans="1:5" ht="12.75">
      <c r="A195" s="4">
        <v>43243.452453703707</v>
      </c>
      <c r="B195" s="5" t="str">
        <f>HYPERLINK("https://twitter.com/CabaneCelia","@CabaneCelia")</f>
        <v>@CabaneCelia</v>
      </c>
      <c r="C195" s="6" t="s">
        <v>68</v>
      </c>
      <c r="D195" s="6" t="s">
        <v>219</v>
      </c>
      <c r="E195" s="7" t="str">
        <f>HYPERLINK("https://twitter.com/CabaneCelia/status/999226315080372225","999226315080372225")</f>
        <v>999226315080372225</v>
      </c>
    </row>
    <row r="196" spans="1:5" ht="12.75">
      <c r="A196" s="4">
        <v>43243.452592592592</v>
      </c>
      <c r="B196" s="5" t="str">
        <f>HYPERLINK("https://twitter.com/071625348","@071625348")</f>
        <v>@071625348</v>
      </c>
      <c r="C196" s="6" t="s">
        <v>31</v>
      </c>
      <c r="D196" s="6" t="s">
        <v>220</v>
      </c>
      <c r="E196" s="7" t="str">
        <f>HYPERLINK("https://twitter.com/071625348/status/999226363340054528","999226363340054528")</f>
        <v>999226363340054528</v>
      </c>
    </row>
    <row r="197" spans="1:5" ht="12.75">
      <c r="A197" s="4">
        <v>43243.452881944446</v>
      </c>
      <c r="B197" s="5" t="str">
        <f>HYPERLINK("https://twitter.com/ISSN_IC","@ISSN_IC")</f>
        <v>@ISSN_IC</v>
      </c>
      <c r="C197" s="6" t="s">
        <v>26</v>
      </c>
      <c r="D197" s="6" t="s">
        <v>221</v>
      </c>
      <c r="E197" s="7" t="str">
        <f>HYPERLINK("https://twitter.com/ISSN_IC/status/999226469527191553","999226469527191553")</f>
        <v>999226469527191553</v>
      </c>
    </row>
    <row r="198" spans="1:5" ht="12.75">
      <c r="A198" s="4">
        <v>43243.453449074077</v>
      </c>
      <c r="B198" s="5" t="str">
        <f>HYPERLINK("https://twitter.com/GregMiura","@GregMiura")</f>
        <v>@GregMiura</v>
      </c>
      <c r="C198" s="6" t="s">
        <v>15</v>
      </c>
      <c r="D198" s="6" t="s">
        <v>220</v>
      </c>
      <c r="E198" s="7" t="str">
        <f>HYPERLINK("https://twitter.com/GregMiura/status/999226672414117888","999226672414117888")</f>
        <v>999226672414117888</v>
      </c>
    </row>
    <row r="199" spans="1:5" ht="12.75">
      <c r="A199" s="4">
        <v>43243.453449074077</v>
      </c>
      <c r="B199" s="5" t="str">
        <f>HYPERLINK("https://twitter.com/CabaneCelia","@CabaneCelia")</f>
        <v>@CabaneCelia</v>
      </c>
      <c r="C199" s="6" t="s">
        <v>68</v>
      </c>
      <c r="D199" s="6" t="s">
        <v>222</v>
      </c>
      <c r="E199" s="7" t="str">
        <f>HYPERLINK("https://twitter.com/CabaneCelia/status/999226674318336000","999226674318336000")</f>
        <v>999226674318336000</v>
      </c>
    </row>
    <row r="200" spans="1:5" ht="12.75">
      <c r="A200" s="4">
        <v>43243.453726851847</v>
      </c>
      <c r="B200" s="5" t="str">
        <f t="shared" ref="B200:B201" si="17">HYPERLINK("https://twitter.com/com_abes","@com_abes")</f>
        <v>@com_abes</v>
      </c>
      <c r="C200" s="6" t="s">
        <v>12</v>
      </c>
      <c r="D200" s="6" t="s">
        <v>223</v>
      </c>
      <c r="E200" s="7" t="str">
        <f>HYPERLINK("https://twitter.com/com_abes/status/999226773450772480","999226773450772480")</f>
        <v>999226773450772480</v>
      </c>
    </row>
    <row r="201" spans="1:5" ht="12.75">
      <c r="A201" s="4">
        <v>43243.453946759255</v>
      </c>
      <c r="B201" s="5" t="str">
        <f t="shared" si="17"/>
        <v>@com_abes</v>
      </c>
      <c r="C201" s="6" t="s">
        <v>12</v>
      </c>
      <c r="D201" s="6" t="s">
        <v>224</v>
      </c>
      <c r="E201" s="7" t="str">
        <f>HYPERLINK("https://twitter.com/com_abes/status/999226855877238784","999226855877238784")</f>
        <v>999226855877238784</v>
      </c>
    </row>
    <row r="202" spans="1:5" ht="12.75">
      <c r="A202" s="4">
        <v>43243.453958333332</v>
      </c>
      <c r="B202" s="5" t="str">
        <f>HYPERLINK("https://twitter.com/GregMiura","@GregMiura")</f>
        <v>@GregMiura</v>
      </c>
      <c r="C202" s="6" t="s">
        <v>15</v>
      </c>
      <c r="D202" s="6" t="s">
        <v>216</v>
      </c>
      <c r="E202" s="7" t="str">
        <f>HYPERLINK("https://twitter.com/GregMiura/status/999226859651989504","999226859651989504")</f>
        <v>999226859651989504</v>
      </c>
    </row>
    <row r="203" spans="1:5" ht="12.75">
      <c r="A203" s="4">
        <v>43243.454259259262</v>
      </c>
      <c r="B203" s="5" t="str">
        <f>HYPERLINK("https://twitter.com/SogobaSouleyman","@SogobaSouleyman")</f>
        <v>@SogobaSouleyman</v>
      </c>
      <c r="C203" s="6" t="s">
        <v>30</v>
      </c>
      <c r="D203" s="6" t="s">
        <v>223</v>
      </c>
      <c r="E203" s="7" t="str">
        <f>HYPERLINK("https://twitter.com/SogobaSouleyman/status/999226969698062336","999226969698062336")</f>
        <v>999226969698062336</v>
      </c>
    </row>
    <row r="204" spans="1:5" ht="12.75">
      <c r="A204" s="4">
        <v>43243.454351851848</v>
      </c>
      <c r="B204" s="5" t="str">
        <f>HYPERLINK("https://twitter.com/CabaneCelia","@CabaneCelia")</f>
        <v>@CabaneCelia</v>
      </c>
      <c r="C204" s="6" t="s">
        <v>68</v>
      </c>
      <c r="D204" s="6" t="s">
        <v>225</v>
      </c>
      <c r="E204" s="7" t="str">
        <f>HYPERLINK("https://twitter.com/CabaneCelia/status/999227001100783616","999227001100783616")</f>
        <v>999227001100783616</v>
      </c>
    </row>
    <row r="205" spans="1:5" ht="12.75">
      <c r="A205" s="4">
        <v>43243.455196759256</v>
      </c>
      <c r="B205" s="5" t="str">
        <f>HYPERLINK("https://twitter.com/INIST_CNRS","@INIST_CNRS")</f>
        <v>@INIST_CNRS</v>
      </c>
      <c r="C205" s="6" t="s">
        <v>17</v>
      </c>
      <c r="D205" s="6" t="s">
        <v>223</v>
      </c>
      <c r="E205" s="7" t="str">
        <f>HYPERLINK("https://twitter.com/INIST_CNRS/status/999227307264040966","999227307264040966")</f>
        <v>999227307264040966</v>
      </c>
    </row>
    <row r="206" spans="1:5" ht="12.75">
      <c r="A206" s="4">
        <v>43243.455763888887</v>
      </c>
      <c r="B206" s="5" t="str">
        <f>HYPERLINK("https://twitter.com/CabaneCelia","@CabaneCelia")</f>
        <v>@CabaneCelia</v>
      </c>
      <c r="C206" s="6" t="s">
        <v>68</v>
      </c>
      <c r="D206" s="6" t="s">
        <v>226</v>
      </c>
      <c r="E206" s="7" t="str">
        <f>HYPERLINK("https://twitter.com/CabaneCelia/status/999227512587735040","999227512587735040")</f>
        <v>999227512587735040</v>
      </c>
    </row>
    <row r="207" spans="1:5" ht="12.75">
      <c r="A207" s="4">
        <v>43243.456284722226</v>
      </c>
      <c r="B207" s="5" t="str">
        <f>HYPERLINK("https://twitter.com/com_abes","@com_abes")</f>
        <v>@com_abes</v>
      </c>
      <c r="C207" s="6" t="s">
        <v>12</v>
      </c>
      <c r="D207" s="6" t="s">
        <v>227</v>
      </c>
      <c r="E207" s="7" t="str">
        <f>HYPERLINK("https://twitter.com/com_abes/status/999227702669389824","999227702669389824")</f>
        <v>999227702669389824</v>
      </c>
    </row>
    <row r="208" spans="1:5" ht="12.75">
      <c r="A208" s="4">
        <v>43243.456597222219</v>
      </c>
      <c r="B208" s="5" t="str">
        <f t="shared" ref="B208:B209" si="18">HYPERLINK("https://twitter.com/MrxThesesABES","@MrxThesesABES")</f>
        <v>@MrxThesesABES</v>
      </c>
      <c r="C208" s="6" t="s">
        <v>9</v>
      </c>
      <c r="D208" s="6" t="s">
        <v>93</v>
      </c>
      <c r="E208" s="7" t="str">
        <f>HYPERLINK("https://twitter.com/MrxThesesABES/status/999227816771309568","999227816771309568")</f>
        <v>999227816771309568</v>
      </c>
    </row>
    <row r="209" spans="1:5" ht="12.75">
      <c r="A209" s="4">
        <v>43243.456701388888</v>
      </c>
      <c r="B209" s="5" t="str">
        <f t="shared" si="18"/>
        <v>@MrxThesesABES</v>
      </c>
      <c r="C209" s="6" t="s">
        <v>9</v>
      </c>
      <c r="D209" s="6" t="s">
        <v>228</v>
      </c>
      <c r="E209" s="7" t="str">
        <f>HYPERLINK("https://twitter.com/MrxThesesABES/status/999227853353910272","999227853353910272")</f>
        <v>999227853353910272</v>
      </c>
    </row>
    <row r="210" spans="1:5" ht="12.75">
      <c r="A210" s="4">
        <v>43243.457199074073</v>
      </c>
      <c r="B210" s="5" t="str">
        <f>HYPERLINK("https://twitter.com/INIST_CNRS","@INIST_CNRS")</f>
        <v>@INIST_CNRS</v>
      </c>
      <c r="C210" s="6" t="s">
        <v>17</v>
      </c>
      <c r="D210" s="6" t="s">
        <v>229</v>
      </c>
      <c r="E210" s="7" t="str">
        <f>HYPERLINK("https://twitter.com/INIST_CNRS/status/999228034640117762","999228034640117762")</f>
        <v>999228034640117762</v>
      </c>
    </row>
    <row r="211" spans="1:5" ht="12.75">
      <c r="A211" s="4">
        <v>43243.45815972222</v>
      </c>
      <c r="B211" s="5" t="str">
        <f>HYPERLINK("https://twitter.com/CabaneCelia","@CabaneCelia")</f>
        <v>@CabaneCelia</v>
      </c>
      <c r="C211" s="6" t="s">
        <v>68</v>
      </c>
      <c r="D211" s="6" t="s">
        <v>230</v>
      </c>
      <c r="E211" s="7" t="str">
        <f>HYPERLINK("https://twitter.com/CabaneCelia/status/999228382633177088","999228382633177088")</f>
        <v>999228382633177088</v>
      </c>
    </row>
    <row r="212" spans="1:5" ht="12.75">
      <c r="A212" s="4">
        <v>43243.458981481483</v>
      </c>
      <c r="B212" s="5" t="str">
        <f t="shared" ref="B212:B215" si="19">HYPERLINK("https://twitter.com/MrxThesesABES","@MrxThesesABES")</f>
        <v>@MrxThesesABES</v>
      </c>
      <c r="C212" s="6" t="s">
        <v>9</v>
      </c>
      <c r="D212" s="6" t="s">
        <v>180</v>
      </c>
      <c r="E212" s="7" t="str">
        <f>HYPERLINK("https://twitter.com/MrxThesesABES/status/999228678113546240","999228678113546240")</f>
        <v>999228678113546240</v>
      </c>
    </row>
    <row r="213" spans="1:5" ht="12.75">
      <c r="A213" s="4">
        <v>43243.459224537037</v>
      </c>
      <c r="B213" s="5" t="str">
        <f t="shared" si="19"/>
        <v>@MrxThesesABES</v>
      </c>
      <c r="C213" s="6" t="s">
        <v>9</v>
      </c>
      <c r="D213" s="6" t="s">
        <v>184</v>
      </c>
      <c r="E213" s="7" t="str">
        <f>HYPERLINK("https://twitter.com/MrxThesesABES/status/999228768140095488","999228768140095488")</f>
        <v>999228768140095488</v>
      </c>
    </row>
    <row r="214" spans="1:5" ht="12.75">
      <c r="A214" s="4">
        <v>43243.459699074076</v>
      </c>
      <c r="B214" s="5" t="str">
        <f t="shared" si="19"/>
        <v>@MrxThesesABES</v>
      </c>
      <c r="C214" s="6" t="s">
        <v>9</v>
      </c>
      <c r="D214" s="6" t="s">
        <v>231</v>
      </c>
      <c r="E214" s="7" t="str">
        <f>HYPERLINK("https://twitter.com/MrxThesesABES/status/999228938110029824","999228938110029824")</f>
        <v>999228938110029824</v>
      </c>
    </row>
    <row r="215" spans="1:5" ht="12.75">
      <c r="A215" s="4">
        <v>43243.459745370375</v>
      </c>
      <c r="B215" s="5" t="str">
        <f t="shared" si="19"/>
        <v>@MrxThesesABES</v>
      </c>
      <c r="C215" s="6" t="s">
        <v>9</v>
      </c>
      <c r="D215" s="6" t="s">
        <v>200</v>
      </c>
      <c r="E215" s="7" t="str">
        <f>HYPERLINK("https://twitter.com/MrxThesesABES/status/999228957366120448","999228957366120448")</f>
        <v>999228957366120448</v>
      </c>
    </row>
    <row r="216" spans="1:5" ht="12.75">
      <c r="A216" s="4">
        <v>43243.459907407407</v>
      </c>
      <c r="B216" s="5" t="str">
        <f>HYPERLINK("https://twitter.com/Agrume_i","@Agrume_i")</f>
        <v>@Agrume_i</v>
      </c>
      <c r="C216" s="6" t="s">
        <v>70</v>
      </c>
      <c r="D216" s="6" t="s">
        <v>232</v>
      </c>
      <c r="E216" s="7" t="str">
        <f>HYPERLINK("https://twitter.com/Agrume_i/status/999229013703917568","999229013703917568")</f>
        <v>999229013703917568</v>
      </c>
    </row>
    <row r="217" spans="1:5" ht="12.75">
      <c r="A217" s="4">
        <v>43243.459965277776</v>
      </c>
      <c r="B217" s="5" t="str">
        <f t="shared" ref="B217:B224" si="20">HYPERLINK("https://twitter.com/MrxThesesABES","@MrxThesesABES")</f>
        <v>@MrxThesesABES</v>
      </c>
      <c r="C217" s="6" t="s">
        <v>9</v>
      </c>
      <c r="D217" s="6" t="s">
        <v>210</v>
      </c>
      <c r="E217" s="7" t="str">
        <f>HYPERLINK("https://twitter.com/MrxThesesABES/status/999229036688822272","999229036688822272")</f>
        <v>999229036688822272</v>
      </c>
    </row>
    <row r="218" spans="1:5" ht="12.75">
      <c r="A218" s="4">
        <v>43243.460046296299</v>
      </c>
      <c r="B218" s="5" t="str">
        <f t="shared" si="20"/>
        <v>@MrxThesesABES</v>
      </c>
      <c r="C218" s="6" t="s">
        <v>9</v>
      </c>
      <c r="D218" s="6" t="s">
        <v>233</v>
      </c>
      <c r="E218" s="7" t="str">
        <f>HYPERLINK("https://twitter.com/MrxThesesABES/status/999229065235222528","999229065235222528")</f>
        <v>999229065235222528</v>
      </c>
    </row>
    <row r="219" spans="1:5" ht="12.75">
      <c r="A219" s="4">
        <v>43243.460092592592</v>
      </c>
      <c r="B219" s="5" t="str">
        <f t="shared" si="20"/>
        <v>@MrxThesesABES</v>
      </c>
      <c r="C219" s="6" t="s">
        <v>9</v>
      </c>
      <c r="D219" s="6" t="s">
        <v>218</v>
      </c>
      <c r="E219" s="7" t="str">
        <f>HYPERLINK("https://twitter.com/MrxThesesABES/status/999229081920077825","999229081920077825")</f>
        <v>999229081920077825</v>
      </c>
    </row>
    <row r="220" spans="1:5" ht="12.75">
      <c r="A220" s="4">
        <v>43243.460312499999</v>
      </c>
      <c r="B220" s="5" t="str">
        <f t="shared" si="20"/>
        <v>@MrxThesesABES</v>
      </c>
      <c r="C220" s="6" t="s">
        <v>9</v>
      </c>
      <c r="D220" s="6" t="s">
        <v>223</v>
      </c>
      <c r="E220" s="7" t="str">
        <f>HYPERLINK("https://twitter.com/MrxThesesABES/status/999229163025453056","999229163025453056")</f>
        <v>999229163025453056</v>
      </c>
    </row>
    <row r="221" spans="1:5" ht="12.75">
      <c r="A221" s="4">
        <v>43243.460613425923</v>
      </c>
      <c r="B221" s="5" t="str">
        <f t="shared" si="20"/>
        <v>@MrxThesesABES</v>
      </c>
      <c r="C221" s="6" t="s">
        <v>9</v>
      </c>
      <c r="D221" s="6" t="s">
        <v>234</v>
      </c>
      <c r="E221" s="7" t="str">
        <f>HYPERLINK("https://twitter.com/MrxThesesABES/status/999229271758516224","999229271758516224")</f>
        <v>999229271758516224</v>
      </c>
    </row>
    <row r="222" spans="1:5" ht="12.75">
      <c r="A222" s="4">
        <v>43243.460763888885</v>
      </c>
      <c r="B222" s="5" t="str">
        <f t="shared" si="20"/>
        <v>@MrxThesesABES</v>
      </c>
      <c r="C222" s="6" t="s">
        <v>9</v>
      </c>
      <c r="D222" s="6" t="s">
        <v>235</v>
      </c>
      <c r="E222" s="7" t="str">
        <f>HYPERLINK("https://twitter.com/MrxThesesABES/status/999229326817222656","999229326817222656")</f>
        <v>999229326817222656</v>
      </c>
    </row>
    <row r="223" spans="1:5" ht="12.75">
      <c r="A223" s="4">
        <v>43243.460868055554</v>
      </c>
      <c r="B223" s="5" t="str">
        <f t="shared" si="20"/>
        <v>@MrxThesesABES</v>
      </c>
      <c r="C223" s="6" t="s">
        <v>9</v>
      </c>
      <c r="D223" s="6" t="s">
        <v>236</v>
      </c>
      <c r="E223" s="7" t="str">
        <f>HYPERLINK("https://twitter.com/MrxThesesABES/status/999229362447749120","999229362447749120")</f>
        <v>999229362447749120</v>
      </c>
    </row>
    <row r="224" spans="1:5" ht="12.75">
      <c r="A224" s="4">
        <v>43243.461018518516</v>
      </c>
      <c r="B224" s="5" t="str">
        <f t="shared" si="20"/>
        <v>@MrxThesesABES</v>
      </c>
      <c r="C224" s="6" t="s">
        <v>9</v>
      </c>
      <c r="D224" s="6" t="s">
        <v>237</v>
      </c>
      <c r="E224" s="7" t="str">
        <f>HYPERLINK("https://twitter.com/MrxThesesABES/status/999229416797548544","999229416797548544")</f>
        <v>999229416797548544</v>
      </c>
    </row>
    <row r="225" spans="1:5" ht="12.75">
      <c r="A225" s="4">
        <v>43243.4612037037</v>
      </c>
      <c r="B225" s="5" t="str">
        <f>HYPERLINK("https://twitter.com/com_abes","@com_abes")</f>
        <v>@com_abes</v>
      </c>
      <c r="C225" s="6" t="s">
        <v>12</v>
      </c>
      <c r="D225" s="6" t="s">
        <v>235</v>
      </c>
      <c r="E225" s="7" t="str">
        <f>HYPERLINK("https://twitter.com/com_abes/status/999229482572697600","999229482572697600")</f>
        <v>999229482572697600</v>
      </c>
    </row>
    <row r="226" spans="1:5" ht="12.75">
      <c r="A226" s="4">
        <v>43243.46261574074</v>
      </c>
      <c r="B226" s="5" t="str">
        <f>HYPERLINK("https://twitter.com/CabaneCelia","@CabaneCelia")</f>
        <v>@CabaneCelia</v>
      </c>
      <c r="C226" s="6" t="s">
        <v>68</v>
      </c>
      <c r="D226" s="6" t="s">
        <v>238</v>
      </c>
      <c r="E226" s="7" t="str">
        <f>HYPERLINK("https://twitter.com/CabaneCelia/status/999229995619946496","999229995619946496")</f>
        <v>999229995619946496</v>
      </c>
    </row>
    <row r="227" spans="1:5" ht="12.75">
      <c r="A227" s="4">
        <v>43243.46266203704</v>
      </c>
      <c r="B227" s="5" t="str">
        <f>HYPERLINK("https://twitter.com/SogobaSouleyman","@SogobaSouleyman")</f>
        <v>@SogobaSouleyman</v>
      </c>
      <c r="C227" s="6" t="s">
        <v>30</v>
      </c>
      <c r="D227" s="6" t="s">
        <v>237</v>
      </c>
      <c r="E227" s="7" t="str">
        <f>HYPERLINK("https://twitter.com/SogobaSouleyman/status/999230014255190016","999230014255190016")</f>
        <v>999230014255190016</v>
      </c>
    </row>
    <row r="228" spans="1:5" ht="12.75">
      <c r="A228" s="4">
        <v>43243.462789351848</v>
      </c>
      <c r="B228" s="5" t="str">
        <f t="shared" ref="B228:B229" si="21">HYPERLINK("https://twitter.com/GregMiura","@GregMiura")</f>
        <v>@GregMiura</v>
      </c>
      <c r="C228" s="6" t="s">
        <v>15</v>
      </c>
      <c r="D228" s="6" t="s">
        <v>235</v>
      </c>
      <c r="E228" s="7" t="str">
        <f>HYPERLINK("https://twitter.com/GregMiura/status/999230059507568640","999230059507568640")</f>
        <v>999230059507568640</v>
      </c>
    </row>
    <row r="229" spans="1:5" ht="12.75">
      <c r="A229" s="4">
        <v>43243.462800925925</v>
      </c>
      <c r="B229" s="5" t="str">
        <f t="shared" si="21"/>
        <v>@GregMiura</v>
      </c>
      <c r="C229" s="6" t="s">
        <v>15</v>
      </c>
      <c r="D229" s="6" t="s">
        <v>239</v>
      </c>
      <c r="E229" s="7" t="str">
        <f>HYPERLINK("https://twitter.com/GregMiura/status/999230064201003008","999230064201003008")</f>
        <v>999230064201003008</v>
      </c>
    </row>
    <row r="230" spans="1:5" ht="12.75">
      <c r="A230" s="4">
        <v>43243.462812500002</v>
      </c>
      <c r="B230" s="5" t="str">
        <f>HYPERLINK("https://twitter.com/SogobaSouleyman","@SogobaSouleyman")</f>
        <v>@SogobaSouleyman</v>
      </c>
      <c r="C230" s="6" t="s">
        <v>30</v>
      </c>
      <c r="D230" s="6" t="s">
        <v>235</v>
      </c>
      <c r="E230" s="7" t="str">
        <f>HYPERLINK("https://twitter.com/SogobaSouleyman/status/999230066918862848","999230066918862848")</f>
        <v>999230066918862848</v>
      </c>
    </row>
    <row r="231" spans="1:5" ht="12.75">
      <c r="A231" s="4">
        <v>43243.463171296295</v>
      </c>
      <c r="B231" s="5" t="str">
        <f t="shared" ref="B231:B232" si="22">HYPERLINK("https://twitter.com/ISSN_IC","@ISSN_IC")</f>
        <v>@ISSN_IC</v>
      </c>
      <c r="C231" s="6" t="s">
        <v>26</v>
      </c>
      <c r="D231" s="6" t="s">
        <v>240</v>
      </c>
      <c r="E231" s="7" t="str">
        <f>HYPERLINK("https://twitter.com/ISSN_IC/status/999230198422949888","999230198422949888")</f>
        <v>999230198422949888</v>
      </c>
    </row>
    <row r="232" spans="1:5" ht="12.75">
      <c r="A232" s="4">
        <v>43243.463356481487</v>
      </c>
      <c r="B232" s="5" t="str">
        <f t="shared" si="22"/>
        <v>@ISSN_IC</v>
      </c>
      <c r="C232" s="6" t="s">
        <v>26</v>
      </c>
      <c r="D232" s="6" t="s">
        <v>241</v>
      </c>
      <c r="E232" s="7" t="str">
        <f>HYPERLINK("https://twitter.com/ISSN_IC/status/999230265640869888","999230265640869888")</f>
        <v>999230265640869888</v>
      </c>
    </row>
    <row r="233" spans="1:5" ht="12.75">
      <c r="A233" s="4">
        <v>43243.468078703707</v>
      </c>
      <c r="B233" s="5" t="str">
        <f t="shared" ref="B233:B234" si="23">HYPERLINK("https://twitter.com/Agrume_i","@Agrume_i")</f>
        <v>@Agrume_i</v>
      </c>
      <c r="C233" s="6" t="s">
        <v>70</v>
      </c>
      <c r="D233" s="6" t="s">
        <v>242</v>
      </c>
      <c r="E233" s="7" t="str">
        <f>HYPERLINK("https://twitter.com/Agrume_i/status/999231974207315968","999231974207315968")</f>
        <v>999231974207315968</v>
      </c>
    </row>
    <row r="234" spans="1:5" ht="12.75">
      <c r="A234" s="4">
        <v>43243.468703703707</v>
      </c>
      <c r="B234" s="5" t="str">
        <f t="shared" si="23"/>
        <v>@Agrume_i</v>
      </c>
      <c r="C234" s="6" t="s">
        <v>70</v>
      </c>
      <c r="D234" s="6" t="s">
        <v>243</v>
      </c>
      <c r="E234" s="7" t="str">
        <f>HYPERLINK("https://twitter.com/Agrume_i/status/999232201429540866","999232201429540866")</f>
        <v>999232201429540866</v>
      </c>
    </row>
    <row r="235" spans="1:5" ht="12.75">
      <c r="A235" s="4">
        <v>43243.469583333332</v>
      </c>
      <c r="B235" s="5" t="str">
        <f>HYPERLINK("https://twitter.com/GregMiura","@GregMiura")</f>
        <v>@GregMiura</v>
      </c>
      <c r="C235" s="6" t="s">
        <v>15</v>
      </c>
      <c r="D235" s="6" t="s">
        <v>244</v>
      </c>
      <c r="E235" s="7" t="str">
        <f>HYPERLINK("https://twitter.com/GregMiura/status/999232522969124865","999232522969124865")</f>
        <v>999232522969124865</v>
      </c>
    </row>
    <row r="236" spans="1:5" ht="12.75">
      <c r="A236" s="4">
        <v>43243.47278935185</v>
      </c>
      <c r="B236" s="5" t="str">
        <f>HYPERLINK("https://twitter.com/collend","@collend")</f>
        <v>@collend</v>
      </c>
      <c r="C236" s="6" t="s">
        <v>245</v>
      </c>
      <c r="D236" s="6" t="s">
        <v>246</v>
      </c>
      <c r="E236" s="7" t="str">
        <f>HYPERLINK("https://twitter.com/collend/status/999233682027229184","999233682027229184")</f>
        <v>999233682027229184</v>
      </c>
    </row>
    <row r="237" spans="1:5" ht="12.75">
      <c r="A237" s="4">
        <v>43243.472800925927</v>
      </c>
      <c r="B237" s="5" t="str">
        <f t="shared" ref="B237:B238" si="24">HYPERLINK("https://twitter.com/Agrume_i","@Agrume_i")</f>
        <v>@Agrume_i</v>
      </c>
      <c r="C237" s="6" t="s">
        <v>70</v>
      </c>
      <c r="D237" s="6" t="s">
        <v>247</v>
      </c>
      <c r="E237" s="7" t="str">
        <f>HYPERLINK("https://twitter.com/Agrume_i/status/999233687396016128","999233687396016128")</f>
        <v>999233687396016128</v>
      </c>
    </row>
    <row r="238" spans="1:5" ht="12.75">
      <c r="A238" s="4">
        <v>43243.473275462966</v>
      </c>
      <c r="B238" s="5" t="str">
        <f t="shared" si="24"/>
        <v>@Agrume_i</v>
      </c>
      <c r="C238" s="6" t="s">
        <v>70</v>
      </c>
      <c r="D238" s="6" t="s">
        <v>248</v>
      </c>
      <c r="E238" s="7" t="str">
        <f>HYPERLINK("https://twitter.com/Agrume_i/status/999233859781873664","999233859781873664")</f>
        <v>999233859781873664</v>
      </c>
    </row>
    <row r="239" spans="1:5" ht="12.75">
      <c r="A239" s="4">
        <v>43243.473368055551</v>
      </c>
      <c r="B239" s="5" t="str">
        <f t="shared" ref="B239:B240" si="25">HYPERLINK("https://twitter.com/com_abes","@com_abes")</f>
        <v>@com_abes</v>
      </c>
      <c r="C239" s="6" t="s">
        <v>12</v>
      </c>
      <c r="D239" s="6" t="s">
        <v>249</v>
      </c>
      <c r="E239" s="7" t="str">
        <f>HYPERLINK("https://twitter.com/com_abes/status/999233893952901120","999233893952901120")</f>
        <v>999233893952901120</v>
      </c>
    </row>
    <row r="240" spans="1:5" ht="12.75">
      <c r="A240" s="4">
        <v>43243.473726851851</v>
      </c>
      <c r="B240" s="5" t="str">
        <f t="shared" si="25"/>
        <v>@com_abes</v>
      </c>
      <c r="C240" s="6" t="s">
        <v>12</v>
      </c>
      <c r="D240" s="6" t="s">
        <v>250</v>
      </c>
      <c r="E240" s="7" t="str">
        <f>HYPERLINK("https://twitter.com/com_abes/status/999234020675334145","999234020675334145")</f>
        <v>999234020675334145</v>
      </c>
    </row>
    <row r="241" spans="1:5" ht="12.75">
      <c r="A241" s="4">
        <v>43243.479791666672</v>
      </c>
      <c r="B241" s="5" t="str">
        <f>HYPERLINK("https://twitter.com/ASGuilbert","@ASGuilbert")</f>
        <v>@ASGuilbert</v>
      </c>
      <c r="C241" s="6" t="s">
        <v>251</v>
      </c>
      <c r="D241" s="6" t="s">
        <v>252</v>
      </c>
      <c r="E241" s="7" t="str">
        <f>HYPERLINK("https://twitter.com/ASGuilbert/status/999236222278164480","999236222278164480")</f>
        <v>999236222278164480</v>
      </c>
    </row>
    <row r="242" spans="1:5" ht="12.75">
      <c r="A242" s="4">
        <v>43243.479895833334</v>
      </c>
      <c r="B242" s="5" t="str">
        <f t="shared" ref="B242:B244" si="26">HYPERLINK("https://twitter.com/ISSN_IC","@ISSN_IC")</f>
        <v>@ISSN_IC</v>
      </c>
      <c r="C242" s="6" t="s">
        <v>26</v>
      </c>
      <c r="D242" s="6" t="s">
        <v>253</v>
      </c>
      <c r="E242" s="7" t="str">
        <f>HYPERLINK("https://twitter.com/ISSN_IC/status/999236257732423686","999236257732423686")</f>
        <v>999236257732423686</v>
      </c>
    </row>
    <row r="243" spans="1:5" ht="12.75">
      <c r="A243" s="4">
        <v>43243.480104166665</v>
      </c>
      <c r="B243" s="5" t="str">
        <f t="shared" si="26"/>
        <v>@ISSN_IC</v>
      </c>
      <c r="C243" s="6" t="s">
        <v>26</v>
      </c>
      <c r="D243" s="6" t="s">
        <v>254</v>
      </c>
      <c r="E243" s="7" t="str">
        <f>HYPERLINK("https://twitter.com/ISSN_IC/status/999236332592488449","999236332592488449")</f>
        <v>999236332592488449</v>
      </c>
    </row>
    <row r="244" spans="1:5" ht="12.75">
      <c r="A244" s="4">
        <v>43243.485092592593</v>
      </c>
      <c r="B244" s="5" t="str">
        <f t="shared" si="26"/>
        <v>@ISSN_IC</v>
      </c>
      <c r="C244" s="6" t="s">
        <v>26</v>
      </c>
      <c r="D244" s="6" t="s">
        <v>255</v>
      </c>
      <c r="E244" s="7" t="str">
        <f>HYPERLINK("https://twitter.com/ISSN_IC/status/999238143147696128","999238143147696128")</f>
        <v>999238143147696128</v>
      </c>
    </row>
    <row r="245" spans="1:5" ht="12.75">
      <c r="A245" s="4">
        <v>43243.486828703702</v>
      </c>
      <c r="B245" s="5" t="str">
        <f>HYPERLINK("https://twitter.com/tt_fr","@tt_fr")</f>
        <v>@tt_fr</v>
      </c>
      <c r="C245" s="6" t="s">
        <v>204</v>
      </c>
      <c r="D245" s="6" t="s">
        <v>256</v>
      </c>
      <c r="E245" s="7" t="str">
        <f>HYPERLINK("https://twitter.com/tt_fr/status/999238769864855552","999238769864855552")</f>
        <v>999238769864855552</v>
      </c>
    </row>
    <row r="246" spans="1:5" ht="12.75">
      <c r="A246" s="4">
        <v>43243.488506944443</v>
      </c>
      <c r="B246" s="5" t="str">
        <f>HYPERLINK("https://twitter.com/para_and_music","@para_and_music")</f>
        <v>@para_and_music</v>
      </c>
      <c r="C246" s="6" t="s">
        <v>257</v>
      </c>
      <c r="D246" s="6" t="s">
        <v>258</v>
      </c>
      <c r="E246" s="7" t="str">
        <f>HYPERLINK("https://twitter.com/para_and_music/status/999239376654790656","999239376654790656")</f>
        <v>999239376654790656</v>
      </c>
    </row>
    <row r="247" spans="1:5" ht="12.75">
      <c r="A247" s="4">
        <v>43243.490671296298</v>
      </c>
      <c r="B247" s="5" t="str">
        <f>HYPERLINK("https://twitter.com/cleymour","@cleymour")</f>
        <v>@cleymour</v>
      </c>
      <c r="C247" s="6" t="s">
        <v>24</v>
      </c>
      <c r="D247" s="6" t="s">
        <v>259</v>
      </c>
      <c r="E247" s="7" t="str">
        <f>HYPERLINK("https://twitter.com/cleymour/status/999240163606790144","999240163606790144")</f>
        <v>999240163606790144</v>
      </c>
    </row>
    <row r="248" spans="1:5" ht="12.75">
      <c r="A248" s="4">
        <v>43243.499525462961</v>
      </c>
      <c r="B248" s="5" t="str">
        <f>HYPERLINK("https://twitter.com/RenateBehrens","@RenateBehrens")</f>
        <v>@RenateBehrens</v>
      </c>
      <c r="C248" s="6" t="s">
        <v>19</v>
      </c>
      <c r="D248" s="6" t="s">
        <v>48</v>
      </c>
      <c r="E248" s="7" t="str">
        <f>HYPERLINK("https://twitter.com/RenateBehrens/status/999243371104305155","999243371104305155")</f>
        <v>999243371104305155</v>
      </c>
    </row>
    <row r="249" spans="1:5" ht="12.75">
      <c r="A249" s="4">
        <v>43243.508368055554</v>
      </c>
      <c r="B249" s="5" t="str">
        <f t="shared" ref="B249:B251" si="27">HYPERLINK("https://twitter.com/rlerignier","@rlerignier")</f>
        <v>@rlerignier</v>
      </c>
      <c r="C249" s="6" t="s">
        <v>45</v>
      </c>
      <c r="D249" s="6" t="s">
        <v>260</v>
      </c>
      <c r="E249" s="7" t="str">
        <f>HYPERLINK("https://twitter.com/rlerignier/status/999246575582007296","999246575582007296")</f>
        <v>999246575582007296</v>
      </c>
    </row>
    <row r="250" spans="1:5" ht="12.75">
      <c r="A250" s="4">
        <v>43243.508645833332</v>
      </c>
      <c r="B250" s="5" t="str">
        <f t="shared" si="27"/>
        <v>@rlerignier</v>
      </c>
      <c r="C250" s="6" t="s">
        <v>45</v>
      </c>
      <c r="D250" s="6" t="s">
        <v>212</v>
      </c>
      <c r="E250" s="7" t="str">
        <f>HYPERLINK("https://twitter.com/rlerignier/status/999246677943910400","999246677943910400")</f>
        <v>999246677943910400</v>
      </c>
    </row>
    <row r="251" spans="1:5" ht="12.75">
      <c r="A251" s="4">
        <v>43243.508842592593</v>
      </c>
      <c r="B251" s="5" t="str">
        <f t="shared" si="27"/>
        <v>@rlerignier</v>
      </c>
      <c r="C251" s="6" t="s">
        <v>45</v>
      </c>
      <c r="D251" s="6" t="s">
        <v>206</v>
      </c>
      <c r="E251" s="7" t="str">
        <f>HYPERLINK("https://twitter.com/rlerignier/status/999246750044041216","999246750044041216")</f>
        <v>999246750044041216</v>
      </c>
    </row>
    <row r="252" spans="1:5" ht="12.75">
      <c r="A252" s="4">
        <v>43243.511446759258</v>
      </c>
      <c r="B252" s="5" t="str">
        <f t="shared" ref="B252:B259" si="28">HYPERLINK("https://twitter.com/conservateurgen","@conservateurgen")</f>
        <v>@conservateurgen</v>
      </c>
      <c r="C252" s="6" t="s">
        <v>261</v>
      </c>
      <c r="D252" s="6" t="s">
        <v>262</v>
      </c>
      <c r="E252" s="7" t="str">
        <f>HYPERLINK("https://twitter.com/conservateurgen/status/999247692864868352","999247692864868352")</f>
        <v>999247692864868352</v>
      </c>
    </row>
    <row r="253" spans="1:5" ht="12.75">
      <c r="A253" s="4">
        <v>43243.515879629631</v>
      </c>
      <c r="B253" s="5" t="str">
        <f t="shared" si="28"/>
        <v>@conservateurgen</v>
      </c>
      <c r="C253" s="6" t="s">
        <v>261</v>
      </c>
      <c r="D253" s="6" t="s">
        <v>263</v>
      </c>
      <c r="E253" s="7" t="str">
        <f>HYPERLINK("https://twitter.com/conservateurgen/status/999249299589550080","999249299589550080")</f>
        <v>999249299589550080</v>
      </c>
    </row>
    <row r="254" spans="1:5" ht="12.75">
      <c r="A254" s="4">
        <v>43243.517071759255</v>
      </c>
      <c r="B254" s="5" t="str">
        <f t="shared" si="28"/>
        <v>@conservateurgen</v>
      </c>
      <c r="C254" s="6" t="s">
        <v>261</v>
      </c>
      <c r="D254" s="6" t="s">
        <v>264</v>
      </c>
      <c r="E254" s="7" t="str">
        <f>HYPERLINK("https://twitter.com/conservateurgen/status/999249728226447360","999249728226447360")</f>
        <v>999249728226447360</v>
      </c>
    </row>
    <row r="255" spans="1:5" ht="12.75">
      <c r="A255" s="4">
        <v>43243.518206018518</v>
      </c>
      <c r="B255" s="5" t="str">
        <f t="shared" si="28"/>
        <v>@conservateurgen</v>
      </c>
      <c r="C255" s="6" t="s">
        <v>261</v>
      </c>
      <c r="D255" s="6" t="s">
        <v>265</v>
      </c>
      <c r="E255" s="7" t="str">
        <f>HYPERLINK("https://twitter.com/conservateurgen/status/999250142942433280","999250142942433280")</f>
        <v>999250142942433280</v>
      </c>
    </row>
    <row r="256" spans="1:5" ht="12.75">
      <c r="A256" s="4">
        <v>43243.518784722226</v>
      </c>
      <c r="B256" s="5" t="str">
        <f t="shared" si="28"/>
        <v>@conservateurgen</v>
      </c>
      <c r="C256" s="6" t="s">
        <v>261</v>
      </c>
      <c r="D256" s="6" t="s">
        <v>266</v>
      </c>
      <c r="E256" s="7" t="str">
        <f>HYPERLINK("https://twitter.com/conservateurgen/status/999250350535213056","999250350535213056")</f>
        <v>999250350535213056</v>
      </c>
    </row>
    <row r="257" spans="1:5" ht="12.75">
      <c r="A257" s="4">
        <v>43243.520046296297</v>
      </c>
      <c r="B257" s="5" t="str">
        <f t="shared" si="28"/>
        <v>@conservateurgen</v>
      </c>
      <c r="C257" s="6" t="s">
        <v>261</v>
      </c>
      <c r="D257" s="6" t="s">
        <v>267</v>
      </c>
      <c r="E257" s="7" t="str">
        <f>HYPERLINK("https://twitter.com/conservateurgen/status/999250809970929664","999250809970929664")</f>
        <v>999250809970929664</v>
      </c>
    </row>
    <row r="258" spans="1:5" ht="12.75">
      <c r="A258" s="4">
        <v>43243.520428240736</v>
      </c>
      <c r="B258" s="5" t="str">
        <f t="shared" si="28"/>
        <v>@conservateurgen</v>
      </c>
      <c r="C258" s="6" t="s">
        <v>261</v>
      </c>
      <c r="D258" s="6" t="s">
        <v>268</v>
      </c>
      <c r="E258" s="7" t="str">
        <f>HYPERLINK("https://twitter.com/conservateurgen/status/999250947447623680","999250947447623680")</f>
        <v>999250947447623680</v>
      </c>
    </row>
    <row r="259" spans="1:5" ht="12.75">
      <c r="A259" s="4">
        <v>43243.522037037037</v>
      </c>
      <c r="B259" s="5" t="str">
        <f t="shared" si="28"/>
        <v>@conservateurgen</v>
      </c>
      <c r="C259" s="6" t="s">
        <v>261</v>
      </c>
      <c r="D259" s="6" t="s">
        <v>269</v>
      </c>
      <c r="E259" s="7" t="str">
        <f>HYPERLINK("https://twitter.com/conservateurgen/status/999251528857812992","999251528857812992")</f>
        <v>999251528857812992</v>
      </c>
    </row>
    <row r="260" spans="1:5" ht="12.75">
      <c r="A260" s="4">
        <v>43243.522743055553</v>
      </c>
      <c r="B260" s="5" t="str">
        <f>HYPERLINK("https://twitter.com/laurenceRITTER","@laurenceRITTER")</f>
        <v>@laurenceRITTER</v>
      </c>
      <c r="C260" s="6" t="s">
        <v>270</v>
      </c>
      <c r="D260" s="6" t="s">
        <v>212</v>
      </c>
      <c r="E260" s="7" t="str">
        <f>HYPERLINK("https://twitter.com/laurenceRITTER/status/999251787088646144","999251787088646144")</f>
        <v>999251787088646144</v>
      </c>
    </row>
    <row r="261" spans="1:5" ht="12.75">
      <c r="A261" s="4">
        <v>43243.522812499999</v>
      </c>
      <c r="B261" s="5" t="str">
        <f t="shared" ref="B261:B263" si="29">HYPERLINK("https://twitter.com/conservateurgen","@conservateurgen")</f>
        <v>@conservateurgen</v>
      </c>
      <c r="C261" s="6" t="s">
        <v>261</v>
      </c>
      <c r="D261" s="6" t="s">
        <v>271</v>
      </c>
      <c r="E261" s="7" t="str">
        <f>HYPERLINK("https://twitter.com/conservateurgen/status/999251811541438465","999251811541438465")</f>
        <v>999251811541438465</v>
      </c>
    </row>
    <row r="262" spans="1:5" ht="12.75">
      <c r="A262" s="4">
        <v>43243.525266203702</v>
      </c>
      <c r="B262" s="5" t="str">
        <f t="shared" si="29"/>
        <v>@conservateurgen</v>
      </c>
      <c r="C262" s="6" t="s">
        <v>261</v>
      </c>
      <c r="D262" s="6" t="s">
        <v>272</v>
      </c>
      <c r="E262" s="7" t="str">
        <f>HYPERLINK("https://twitter.com/conservateurgen/status/999252699651690497","999252699651690497")</f>
        <v>999252699651690497</v>
      </c>
    </row>
    <row r="263" spans="1:5" ht="12.75">
      <c r="A263" s="4">
        <v>43243.52789351852</v>
      </c>
      <c r="B263" s="5" t="str">
        <f t="shared" si="29"/>
        <v>@conservateurgen</v>
      </c>
      <c r="C263" s="6" t="s">
        <v>261</v>
      </c>
      <c r="D263" s="6" t="s">
        <v>273</v>
      </c>
      <c r="E263" s="7" t="str">
        <f>HYPERLINK("https://twitter.com/conservateurgen/status/999253653126041600","999253653126041600")</f>
        <v>999253653126041600</v>
      </c>
    </row>
    <row r="264" spans="1:5" ht="12.75">
      <c r="A264" s="4">
        <v>43243.529039351852</v>
      </c>
      <c r="B264" s="5" t="str">
        <f t="shared" ref="B264:B266" si="30">HYPERLINK("https://twitter.com/laurenceRITTER","@laurenceRITTER")</f>
        <v>@laurenceRITTER</v>
      </c>
      <c r="C264" s="6" t="s">
        <v>270</v>
      </c>
      <c r="D264" s="6" t="s">
        <v>206</v>
      </c>
      <c r="E264" s="7" t="str">
        <f>HYPERLINK("https://twitter.com/laurenceRITTER/status/999254068349558784","999254068349558784")</f>
        <v>999254068349558784</v>
      </c>
    </row>
    <row r="265" spans="1:5" ht="12.75">
      <c r="A265" s="4">
        <v>43243.529594907406</v>
      </c>
      <c r="B265" s="5" t="str">
        <f t="shared" si="30"/>
        <v>@laurenceRITTER</v>
      </c>
      <c r="C265" s="6" t="s">
        <v>270</v>
      </c>
      <c r="D265" s="6" t="s">
        <v>58</v>
      </c>
      <c r="E265" s="7" t="str">
        <f>HYPERLINK("https://twitter.com/laurenceRITTER/status/999254268203929600","999254268203929600")</f>
        <v>999254268203929600</v>
      </c>
    </row>
    <row r="266" spans="1:5" ht="12.75">
      <c r="A266" s="4">
        <v>43243.530451388884</v>
      </c>
      <c r="B266" s="5" t="str">
        <f t="shared" si="30"/>
        <v>@laurenceRITTER</v>
      </c>
      <c r="C266" s="6" t="s">
        <v>270</v>
      </c>
      <c r="D266" s="6" t="s">
        <v>237</v>
      </c>
      <c r="E266" s="7" t="str">
        <f>HYPERLINK("https://twitter.com/laurenceRITTER/status/999254578485919744","999254578485919744")</f>
        <v>999254578485919744</v>
      </c>
    </row>
    <row r="267" spans="1:5" ht="12.75">
      <c r="A267" s="4">
        <v>43243.542731481481</v>
      </c>
      <c r="B267" s="5" t="str">
        <f t="shared" ref="B267:B269" si="31">HYPERLINK("https://twitter.com/juriconnexion","@juriconnexion")</f>
        <v>@juriconnexion</v>
      </c>
      <c r="C267" s="6" t="s">
        <v>274</v>
      </c>
      <c r="D267" s="6" t="s">
        <v>180</v>
      </c>
      <c r="E267" s="7" t="str">
        <f>HYPERLINK("https://twitter.com/juriconnexion/status/999259027455475715","999259027455475715")</f>
        <v>999259027455475715</v>
      </c>
    </row>
    <row r="268" spans="1:5" ht="12.75">
      <c r="A268" s="4">
        <v>43243.542858796296</v>
      </c>
      <c r="B268" s="5" t="str">
        <f t="shared" si="31"/>
        <v>@juriconnexion</v>
      </c>
      <c r="C268" s="6" t="s">
        <v>274</v>
      </c>
      <c r="D268" s="6" t="s">
        <v>210</v>
      </c>
      <c r="E268" s="7" t="str">
        <f>HYPERLINK("https://twitter.com/juriconnexion/status/999259076180762624","999259076180762624")</f>
        <v>999259076180762624</v>
      </c>
    </row>
    <row r="269" spans="1:5" ht="12.75">
      <c r="A269" s="4">
        <v>43243.543703703705</v>
      </c>
      <c r="B269" s="5" t="str">
        <f t="shared" si="31"/>
        <v>@juriconnexion</v>
      </c>
      <c r="C269" s="6" t="s">
        <v>274</v>
      </c>
      <c r="D269" s="6" t="s">
        <v>275</v>
      </c>
      <c r="E269" s="7" t="str">
        <f>HYPERLINK("https://twitter.com/juriconnexion/status/999259380599214080","999259380599214080")</f>
        <v>999259380599214080</v>
      </c>
    </row>
    <row r="270" spans="1:5" ht="12.75">
      <c r="A270" s="4">
        <v>43243.547349537039</v>
      </c>
      <c r="B270" s="5" t="str">
        <f>HYPERLINK("https://twitter.com/conservateurgen","@conservateurgen")</f>
        <v>@conservateurgen</v>
      </c>
      <c r="C270" s="6" t="s">
        <v>261</v>
      </c>
      <c r="D270" s="6" t="s">
        <v>276</v>
      </c>
      <c r="E270" s="7" t="str">
        <f>HYPERLINK("https://twitter.com/conservateurgen/status/999260704468332544","999260704468332544")</f>
        <v>999260704468332544</v>
      </c>
    </row>
    <row r="271" spans="1:5" ht="12.75">
      <c r="A271" s="4">
        <v>43243.552233796298</v>
      </c>
      <c r="B271" s="5" t="str">
        <f>HYPERLINK("https://twitter.com/com_abes","@com_abes")</f>
        <v>@com_abes</v>
      </c>
      <c r="C271" s="6" t="s">
        <v>12</v>
      </c>
      <c r="D271" s="6" t="s">
        <v>277</v>
      </c>
      <c r="E271" s="7" t="str">
        <f>HYPERLINK("https://twitter.com/com_abes/status/999262472602378240","999262472602378240")</f>
        <v>999262472602378240</v>
      </c>
    </row>
    <row r="272" spans="1:5" ht="12.75">
      <c r="A272" s="4">
        <v>43243.556759259256</v>
      </c>
      <c r="B272" s="5" t="str">
        <f>HYPERLINK("https://twitter.com/LuneDC","@LuneDC")</f>
        <v>@LuneDC</v>
      </c>
      <c r="C272" s="6" t="s">
        <v>278</v>
      </c>
      <c r="D272" s="6" t="s">
        <v>279</v>
      </c>
      <c r="E272" s="7" t="str">
        <f>HYPERLINK("https://twitter.com/LuneDC/status/999264112361295873","999264112361295873")</f>
        <v>999264112361295873</v>
      </c>
    </row>
    <row r="273" spans="1:5" ht="12.75">
      <c r="A273" s="4">
        <v>43243.564722222218</v>
      </c>
      <c r="B273" s="5" t="str">
        <f>HYPERLINK("https://twitter.com/INIST_CNRS","@INIST_CNRS")</f>
        <v>@INIST_CNRS</v>
      </c>
      <c r="C273" s="6" t="s">
        <v>17</v>
      </c>
      <c r="D273" s="6" t="s">
        <v>280</v>
      </c>
      <c r="E273" s="7" t="str">
        <f>HYPERLINK("https://twitter.com/INIST_CNRS/status/999266998344351744","999266998344351744")</f>
        <v>999266998344351744</v>
      </c>
    </row>
    <row r="274" spans="1:5" ht="12.75">
      <c r="A274" s="4">
        <v>43243.565289351856</v>
      </c>
      <c r="B274" s="5" t="str">
        <f>HYPERLINK("https://twitter.com/WiretteNicorett","@WiretteNicorett")</f>
        <v>@WiretteNicorett</v>
      </c>
      <c r="C274" s="6" t="s">
        <v>281</v>
      </c>
      <c r="D274" s="6" t="s">
        <v>241</v>
      </c>
      <c r="E274" s="7" t="str">
        <f>HYPERLINK("https://twitter.com/WiretteNicorett/status/999267204448301056","999267204448301056")</f>
        <v>999267204448301056</v>
      </c>
    </row>
    <row r="275" spans="1:5" ht="12.75">
      <c r="A275" s="4">
        <v>43243.566423611112</v>
      </c>
      <c r="B275" s="5" t="str">
        <f>HYPERLINK("https://twitter.com/com_abes","@com_abes")</f>
        <v>@com_abes</v>
      </c>
      <c r="C275" s="6" t="s">
        <v>12</v>
      </c>
      <c r="D275" s="6" t="s">
        <v>282</v>
      </c>
      <c r="E275" s="7" t="str">
        <f>HYPERLINK("https://twitter.com/com_abes/status/999267616169627650","999267616169627650")</f>
        <v>999267616169627650</v>
      </c>
    </row>
    <row r="276" spans="1:5" ht="12.75">
      <c r="A276" s="4">
        <v>43243.56731481482</v>
      </c>
      <c r="B276" s="5" t="str">
        <f>HYPERLINK("https://twitter.com/Le_Meunier_Del","@Le_Meunier_Del")</f>
        <v>@Le_Meunier_Del</v>
      </c>
      <c r="C276" s="6" t="s">
        <v>61</v>
      </c>
      <c r="D276" s="6" t="s">
        <v>283</v>
      </c>
      <c r="E276" s="7" t="str">
        <f>HYPERLINK("https://twitter.com/Le_Meunier_Del/status/999267936568336385","999267936568336385")</f>
        <v>999267936568336385</v>
      </c>
    </row>
    <row r="277" spans="1:5" ht="12.75">
      <c r="A277" s="4">
        <v>43243.567604166667</v>
      </c>
      <c r="B277" s="5" t="str">
        <f>HYPERLINK("https://twitter.com/CabaneCelia","@CabaneCelia")</f>
        <v>@CabaneCelia</v>
      </c>
      <c r="C277" s="6" t="s">
        <v>68</v>
      </c>
      <c r="D277" s="6" t="s">
        <v>284</v>
      </c>
      <c r="E277" s="7" t="str">
        <f>HYPERLINK("https://twitter.com/CabaneCelia/status/999268041568505858","999268041568505858")</f>
        <v>999268041568505858</v>
      </c>
    </row>
    <row r="278" spans="1:5" ht="12.75">
      <c r="A278" s="4">
        <v>43243.567685185189</v>
      </c>
      <c r="B278" s="5" t="str">
        <f>HYPERLINK("https://twitter.com/_RNBM","@_RNBM")</f>
        <v>@_RNBM</v>
      </c>
      <c r="C278" s="6" t="s">
        <v>14</v>
      </c>
      <c r="D278" s="6" t="s">
        <v>67</v>
      </c>
      <c r="E278" s="7" t="str">
        <f>HYPERLINK("https://twitter.com/_RNBM/status/999268072509894658","999268072509894658")</f>
        <v>999268072509894658</v>
      </c>
    </row>
    <row r="279" spans="1:5" ht="12.75">
      <c r="A279" s="4">
        <v>43243.568113425921</v>
      </c>
      <c r="B279" s="5" t="str">
        <f>HYPERLINK("https://twitter.com/com_abes","@com_abes")</f>
        <v>@com_abes</v>
      </c>
      <c r="C279" s="6" t="s">
        <v>12</v>
      </c>
      <c r="D279" s="6" t="s">
        <v>285</v>
      </c>
      <c r="E279" s="7" t="str">
        <f>HYPERLINK("https://twitter.com/com_abes/status/999268226700840961","999268226700840961")</f>
        <v>999268226700840961</v>
      </c>
    </row>
    <row r="280" spans="1:5" ht="12.75">
      <c r="A280" s="4">
        <v>43243.568136574075</v>
      </c>
      <c r="B280" s="5" t="str">
        <f>HYPERLINK("https://twitter.com/MrxThesesABES","@MrxThesesABES")</f>
        <v>@MrxThesesABES</v>
      </c>
      <c r="C280" s="6" t="s">
        <v>9</v>
      </c>
      <c r="D280" s="6" t="s">
        <v>286</v>
      </c>
      <c r="E280" s="7" t="str">
        <f>HYPERLINK("https://twitter.com/MrxThesesABES/status/999268233889959937","999268233889959937")</f>
        <v>999268233889959937</v>
      </c>
    </row>
    <row r="281" spans="1:5" ht="12.75">
      <c r="A281" s="4">
        <v>43243.570081018523</v>
      </c>
      <c r="B281" s="5" t="str">
        <f>HYPERLINK("https://twitter.com/SogobaSouleyman","@SogobaSouleyman")</f>
        <v>@SogobaSouleyman</v>
      </c>
      <c r="C281" s="6" t="s">
        <v>30</v>
      </c>
      <c r="D281" s="6" t="s">
        <v>280</v>
      </c>
      <c r="E281" s="7" t="str">
        <f>HYPERLINK("https://twitter.com/SogobaSouleyman/status/999268939946479616","999268939946479616")</f>
        <v>999268939946479616</v>
      </c>
    </row>
    <row r="282" spans="1:5" ht="12.75">
      <c r="A282" s="4">
        <v>43243.571180555555</v>
      </c>
      <c r="B282" s="5" t="str">
        <f>HYPERLINK("https://twitter.com/CabaneCelia","@CabaneCelia")</f>
        <v>@CabaneCelia</v>
      </c>
      <c r="C282" s="6" t="s">
        <v>68</v>
      </c>
      <c r="D282" s="6" t="s">
        <v>287</v>
      </c>
      <c r="E282" s="7" t="str">
        <f>HYPERLINK("https://twitter.com/CabaneCelia/status/999269337117667328","999269337117667328")</f>
        <v>999269337117667328</v>
      </c>
    </row>
    <row r="283" spans="1:5" ht="12.75">
      <c r="A283" s="4">
        <v>43243.571284722224</v>
      </c>
      <c r="B283" s="5" t="str">
        <f>HYPERLINK("https://twitter.com/Amyviolet","@Amyviolet")</f>
        <v>@Amyviolet</v>
      </c>
      <c r="C283" s="6" t="s">
        <v>20</v>
      </c>
      <c r="D283" s="6" t="s">
        <v>288</v>
      </c>
      <c r="E283" s="7" t="str">
        <f>HYPERLINK("https://twitter.com/Amyviolet/status/999269374946050048","999269374946050048")</f>
        <v>999269374946050048</v>
      </c>
    </row>
    <row r="284" spans="1:5" ht="12.75">
      <c r="A284" s="4">
        <v>43243.571840277778</v>
      </c>
      <c r="B284" s="5" t="str">
        <f>HYPERLINK("https://twitter.com/071625348","@071625348")</f>
        <v>@071625348</v>
      </c>
      <c r="C284" s="6" t="s">
        <v>31</v>
      </c>
      <c r="D284" s="6" t="s">
        <v>289</v>
      </c>
      <c r="E284" s="7" t="str">
        <f>HYPERLINK("https://twitter.com/071625348/status/999269579636592640","999269579636592640")</f>
        <v>999269579636592640</v>
      </c>
    </row>
    <row r="285" spans="1:5" ht="12.75">
      <c r="A285" s="4">
        <v>43243.574699074074</v>
      </c>
      <c r="B285" s="5" t="str">
        <f>HYPERLINK("https://twitter.com/conservateurgen","@conservateurgen")</f>
        <v>@conservateurgen</v>
      </c>
      <c r="C285" s="6" t="s">
        <v>261</v>
      </c>
      <c r="D285" s="6" t="s">
        <v>290</v>
      </c>
      <c r="E285" s="7" t="str">
        <f>HYPERLINK("https://twitter.com/conservateurgen/status/999270613121462272","999270613121462272")</f>
        <v>999270613121462272</v>
      </c>
    </row>
    <row r="286" spans="1:5" ht="12.75">
      <c r="A286" s="4">
        <v>43243.575138888889</v>
      </c>
      <c r="B286" s="5" t="str">
        <f>HYPERLINK("https://twitter.com/anton_merl","@anton_merl")</f>
        <v>@anton_merl</v>
      </c>
      <c r="C286" s="6" t="s">
        <v>291</v>
      </c>
      <c r="D286" s="6" t="s">
        <v>206</v>
      </c>
      <c r="E286" s="7" t="str">
        <f>HYPERLINK("https://twitter.com/anton_merl/status/999270773071196160","999270773071196160")</f>
        <v>999270773071196160</v>
      </c>
    </row>
    <row r="287" spans="1:5" ht="12.75">
      <c r="A287" s="4">
        <v>43243.575694444444</v>
      </c>
      <c r="B287" s="5" t="str">
        <f>HYPERLINK("https://twitter.com/com_abes","@com_abes")</f>
        <v>@com_abes</v>
      </c>
      <c r="C287" s="6" t="s">
        <v>12</v>
      </c>
      <c r="D287" s="10" t="s">
        <v>292</v>
      </c>
      <c r="E287" s="7" t="str">
        <f>HYPERLINK("https://twitter.com/com_abes/status/999270975584833536","999270975584833536")</f>
        <v>999270975584833536</v>
      </c>
    </row>
    <row r="288" spans="1:5" ht="12.75">
      <c r="A288" s="4">
        <v>43243.576180555552</v>
      </c>
      <c r="B288" s="5" t="str">
        <f>HYPERLINK("https://twitter.com/CabaneCelia","@CabaneCelia")</f>
        <v>@CabaneCelia</v>
      </c>
      <c r="C288" s="6" t="s">
        <v>68</v>
      </c>
      <c r="D288" s="6" t="s">
        <v>293</v>
      </c>
      <c r="E288" s="7" t="str">
        <f>HYPERLINK("https://twitter.com/CabaneCelia/status/999271150395035650","999271150395035650")</f>
        <v>999271150395035650</v>
      </c>
    </row>
    <row r="289" spans="1:5" ht="12.75">
      <c r="A289" s="4">
        <v>43243.576712962968</v>
      </c>
      <c r="B289" s="5" t="str">
        <f>HYPERLINK("https://twitter.com/ISSN_IC","@ISSN_IC")</f>
        <v>@ISSN_IC</v>
      </c>
      <c r="C289" s="6" t="s">
        <v>26</v>
      </c>
      <c r="D289" s="6" t="s">
        <v>294</v>
      </c>
      <c r="E289" s="7" t="str">
        <f>HYPERLINK("https://twitter.com/ISSN_IC/status/999271344335458304","999271344335458304")</f>
        <v>999271344335458304</v>
      </c>
    </row>
    <row r="290" spans="1:5" ht="12.75">
      <c r="A290" s="4">
        <v>43243.577905092592</v>
      </c>
      <c r="B290" s="5" t="str">
        <f>HYPERLINK("https://twitter.com/CabaneCelia","@CabaneCelia")</f>
        <v>@CabaneCelia</v>
      </c>
      <c r="C290" s="6" t="s">
        <v>68</v>
      </c>
      <c r="D290" s="6" t="s">
        <v>295</v>
      </c>
      <c r="E290" s="7" t="str">
        <f>HYPERLINK("https://twitter.com/CabaneCelia/status/999271776843640832","999271776843640832")</f>
        <v>999271776843640832</v>
      </c>
    </row>
    <row r="291" spans="1:5" ht="12.75">
      <c r="A291" s="4">
        <v>43243.578379629631</v>
      </c>
      <c r="B291" s="5" t="str">
        <f>HYPERLINK("https://twitter.com/Le_Meunier_Del","@Le_Meunier_Del")</f>
        <v>@Le_Meunier_Del</v>
      </c>
      <c r="C291" s="6" t="s">
        <v>61</v>
      </c>
      <c r="D291" s="6" t="s">
        <v>296</v>
      </c>
      <c r="E291" s="7" t="str">
        <f>HYPERLINK("https://twitter.com/Le_Meunier_Del/status/999271948097130498","999271948097130498")</f>
        <v>999271948097130498</v>
      </c>
    </row>
    <row r="292" spans="1:5" ht="12.75">
      <c r="A292" s="4">
        <v>43243.578819444447</v>
      </c>
      <c r="B292" s="5" t="str">
        <f>HYPERLINK("https://twitter.com/CabaneCelia","@CabaneCelia")</f>
        <v>@CabaneCelia</v>
      </c>
      <c r="C292" s="6" t="s">
        <v>68</v>
      </c>
      <c r="D292" s="6" t="s">
        <v>297</v>
      </c>
      <c r="E292" s="7" t="str">
        <f>HYPERLINK("https://twitter.com/CabaneCelia/status/999272108340535296","999272108340535296")</f>
        <v>999272108340535296</v>
      </c>
    </row>
    <row r="293" spans="1:5" ht="12.75">
      <c r="A293" s="4">
        <v>43243.579039351855</v>
      </c>
      <c r="B293" s="5" t="str">
        <f>HYPERLINK("https://twitter.com/iladpo","@iladpo")</f>
        <v>@iladpo</v>
      </c>
      <c r="C293" s="6" t="s">
        <v>7</v>
      </c>
      <c r="D293" s="6" t="s">
        <v>298</v>
      </c>
      <c r="E293" s="7" t="str">
        <f>HYPERLINK("https://twitter.com/iladpo/status/999272186333614081","999272186333614081")</f>
        <v>999272186333614081</v>
      </c>
    </row>
    <row r="294" spans="1:5" ht="12.75">
      <c r="A294" s="4">
        <v>43243.579675925925</v>
      </c>
      <c r="B294" s="5" t="str">
        <f t="shared" ref="B294:B295" si="32">HYPERLINK("https://twitter.com/carnetdlis","@carnetdlis")</f>
        <v>@carnetdlis</v>
      </c>
      <c r="C294" s="6" t="s">
        <v>33</v>
      </c>
      <c r="D294" s="6" t="s">
        <v>210</v>
      </c>
      <c r="E294" s="7" t="str">
        <f>HYPERLINK("https://twitter.com/carnetdlis/status/999272415682334723","999272415682334723")</f>
        <v>999272415682334723</v>
      </c>
    </row>
    <row r="295" spans="1:5" ht="12.75">
      <c r="A295" s="4">
        <v>43243.580347222218</v>
      </c>
      <c r="B295" s="5" t="str">
        <f t="shared" si="32"/>
        <v>@carnetdlis</v>
      </c>
      <c r="C295" s="6" t="s">
        <v>33</v>
      </c>
      <c r="D295" s="6" t="s">
        <v>200</v>
      </c>
      <c r="E295" s="7" t="str">
        <f>HYPERLINK("https://twitter.com/carnetdlis/status/999272659740393474","999272659740393474")</f>
        <v>999272659740393474</v>
      </c>
    </row>
    <row r="296" spans="1:5" ht="12.75">
      <c r="A296" s="4">
        <v>43243.580578703702</v>
      </c>
      <c r="B296" s="5" t="str">
        <f>HYPERLINK("https://twitter.com/CabaneCelia","@CabaneCelia")</f>
        <v>@CabaneCelia</v>
      </c>
      <c r="C296" s="6" t="s">
        <v>68</v>
      </c>
      <c r="D296" s="6" t="s">
        <v>299</v>
      </c>
      <c r="E296" s="7" t="str">
        <f>HYPERLINK("https://twitter.com/CabaneCelia/status/999272742766727168","999272742766727168")</f>
        <v>999272742766727168</v>
      </c>
    </row>
    <row r="297" spans="1:5" ht="12.75">
      <c r="A297" s="4">
        <v>43243.580706018518</v>
      </c>
      <c r="B297" s="5" t="str">
        <f>HYPERLINK("https://twitter.com/OCLC_FR","@OCLC_FR")</f>
        <v>@OCLC_FR</v>
      </c>
      <c r="C297" s="6" t="s">
        <v>36</v>
      </c>
      <c r="D297" s="6" t="s">
        <v>300</v>
      </c>
      <c r="E297" s="7" t="str">
        <f>HYPERLINK("https://twitter.com/OCLC_FR/status/999272791303180288","999272791303180288")</f>
        <v>999272791303180288</v>
      </c>
    </row>
    <row r="298" spans="1:5" ht="12.75">
      <c r="A298" s="4">
        <v>43243.582673611112</v>
      </c>
      <c r="B298" s="5" t="str">
        <f>HYPERLINK("https://twitter.com/CabaneCelia","@CabaneCelia")</f>
        <v>@CabaneCelia</v>
      </c>
      <c r="C298" s="6" t="s">
        <v>68</v>
      </c>
      <c r="D298" s="6" t="s">
        <v>301</v>
      </c>
      <c r="E298" s="7" t="str">
        <f>HYPERLINK("https://twitter.com/CabaneCelia/status/999273503407853568","999273503407853568")</f>
        <v>999273503407853568</v>
      </c>
    </row>
    <row r="299" spans="1:5" ht="12.75">
      <c r="A299" s="4">
        <v>43243.584675925929</v>
      </c>
      <c r="B299" s="5" t="str">
        <f>HYPERLINK("https://twitter.com/071625348","@071625348")</f>
        <v>@071625348</v>
      </c>
      <c r="C299" s="6" t="s">
        <v>31</v>
      </c>
      <c r="D299" s="6" t="s">
        <v>302</v>
      </c>
      <c r="E299" s="7" t="str">
        <f>HYPERLINK("https://twitter.com/071625348/status/999274227760091137","999274227760091137")</f>
        <v>999274227760091137</v>
      </c>
    </row>
    <row r="300" spans="1:5" ht="12.75">
      <c r="A300" s="4">
        <v>43243.586087962962</v>
      </c>
      <c r="B300" s="5" t="str">
        <f>HYPERLINK("https://twitter.com/Agrume_i","@Agrume_i")</f>
        <v>@Agrume_i</v>
      </c>
      <c r="C300" s="6" t="s">
        <v>70</v>
      </c>
      <c r="D300" s="6" t="s">
        <v>303</v>
      </c>
      <c r="E300" s="7" t="str">
        <f>HYPERLINK("https://twitter.com/Agrume_i/status/999274741163872256","999274741163872256")</f>
        <v>999274741163872256</v>
      </c>
    </row>
    <row r="301" spans="1:5" ht="12.75">
      <c r="A301" s="4">
        <v>43243.586597222224</v>
      </c>
      <c r="B301" s="5" t="str">
        <f>HYPERLINK("https://twitter.com/CabaneCelia","@CabaneCelia")</f>
        <v>@CabaneCelia</v>
      </c>
      <c r="C301" s="6" t="s">
        <v>68</v>
      </c>
      <c r="D301" s="6" t="s">
        <v>304</v>
      </c>
      <c r="E301" s="7" t="str">
        <f>HYPERLINK("https://twitter.com/CabaneCelia/status/999274924446535681","999274924446535681")</f>
        <v>999274924446535681</v>
      </c>
    </row>
    <row r="302" spans="1:5" ht="12.75">
      <c r="A302" s="4">
        <v>43243.586759259255</v>
      </c>
      <c r="B302" s="5" t="str">
        <f>HYPERLINK("https://twitter.com/ISSN_IC","@ISSN_IC")</f>
        <v>@ISSN_IC</v>
      </c>
      <c r="C302" s="6" t="s">
        <v>26</v>
      </c>
      <c r="D302" s="6" t="s">
        <v>305</v>
      </c>
      <c r="E302" s="7" t="str">
        <f>HYPERLINK("https://twitter.com/ISSN_IC/status/999274983665872897","999274983665872897")</f>
        <v>999274983665872897</v>
      </c>
    </row>
    <row r="303" spans="1:5" ht="12.75">
      <c r="A303" s="4">
        <v>43243.588148148148</v>
      </c>
      <c r="B303" s="5" t="str">
        <f>HYPERLINK("https://twitter.com/anton_merl","@anton_merl")</f>
        <v>@anton_merl</v>
      </c>
      <c r="C303" s="6" t="s">
        <v>291</v>
      </c>
      <c r="D303" s="6" t="s">
        <v>241</v>
      </c>
      <c r="E303" s="7" t="str">
        <f>HYPERLINK("https://twitter.com/anton_merl/status/999275486432854016","999275486432854016")</f>
        <v>999275486432854016</v>
      </c>
    </row>
    <row r="304" spans="1:5" ht="12.75">
      <c r="A304" s="4">
        <v>43243.589282407411</v>
      </c>
      <c r="B304" s="5" t="str">
        <f>HYPERLINK("https://twitter.com/CabaneCelia","@CabaneCelia")</f>
        <v>@CabaneCelia</v>
      </c>
      <c r="C304" s="6" t="s">
        <v>68</v>
      </c>
      <c r="D304" s="6" t="s">
        <v>306</v>
      </c>
      <c r="E304" s="7" t="str">
        <f>HYPERLINK("https://twitter.com/CabaneCelia/status/999275899647381505","999275899647381505")</f>
        <v>999275899647381505</v>
      </c>
    </row>
    <row r="305" spans="1:5" ht="12.75">
      <c r="A305" s="4">
        <v>43243.589513888888</v>
      </c>
      <c r="B305" s="5" t="str">
        <f>HYPERLINK("https://twitter.com/com_abes","@com_abes")</f>
        <v>@com_abes</v>
      </c>
      <c r="C305" s="6" t="s">
        <v>12</v>
      </c>
      <c r="D305" s="6" t="s">
        <v>305</v>
      </c>
      <c r="E305" s="7" t="str">
        <f>HYPERLINK("https://twitter.com/com_abes/status/999275983655096320","999275983655096320")</f>
        <v>999275983655096320</v>
      </c>
    </row>
    <row r="306" spans="1:5" ht="12.75">
      <c r="A306" s="4">
        <v>43243.591608796298</v>
      </c>
      <c r="B306" s="5" t="str">
        <f>HYPERLINK("https://twitter.com/Agrume_i","@Agrume_i")</f>
        <v>@Agrume_i</v>
      </c>
      <c r="C306" s="6" t="s">
        <v>70</v>
      </c>
      <c r="D306" s="6" t="s">
        <v>307</v>
      </c>
      <c r="E306" s="7" t="str">
        <f>HYPERLINK("https://twitter.com/Agrume_i/status/999276740345319424","999276740345319424")</f>
        <v>999276740345319424</v>
      </c>
    </row>
    <row r="307" spans="1:5" ht="12.75">
      <c r="A307" s="4">
        <v>43243.595821759256</v>
      </c>
      <c r="B307" s="5" t="str">
        <f t="shared" ref="B307:B309" si="33">HYPERLINK("https://twitter.com/precisement","@precisement")</f>
        <v>@precisement</v>
      </c>
      <c r="C307" s="9" t="s">
        <v>308</v>
      </c>
      <c r="D307" s="6" t="s">
        <v>210</v>
      </c>
      <c r="E307" s="7" t="str">
        <f>HYPERLINK("https://twitter.com/precisement/status/999278268917407744","999278268917407744")</f>
        <v>999278268917407744</v>
      </c>
    </row>
    <row r="308" spans="1:5" ht="12.75">
      <c r="A308" s="4">
        <v>43243.595868055556</v>
      </c>
      <c r="B308" s="5" t="str">
        <f t="shared" si="33"/>
        <v>@precisement</v>
      </c>
      <c r="C308" s="9" t="s">
        <v>308</v>
      </c>
      <c r="D308" s="6" t="s">
        <v>180</v>
      </c>
      <c r="E308" s="7" t="str">
        <f>HYPERLINK("https://twitter.com/precisement/status/999278285493276672","999278285493276672")</f>
        <v>999278285493276672</v>
      </c>
    </row>
    <row r="309" spans="1:5" ht="12.75">
      <c r="A309" s="4">
        <v>43243.596388888887</v>
      </c>
      <c r="B309" s="5" t="str">
        <f t="shared" si="33"/>
        <v>@precisement</v>
      </c>
      <c r="C309" s="9" t="s">
        <v>308</v>
      </c>
      <c r="D309" s="6" t="s">
        <v>212</v>
      </c>
      <c r="E309" s="7" t="str">
        <f>HYPERLINK("https://twitter.com/precisement/status/999278475377770496","999278475377770496")</f>
        <v>999278475377770496</v>
      </c>
    </row>
    <row r="310" spans="1:5" ht="12.75">
      <c r="A310" s="4">
        <v>43243.597754629634</v>
      </c>
      <c r="B310" s="5" t="str">
        <f>HYPERLINK("https://twitter.com/com_abes","@com_abes")</f>
        <v>@com_abes</v>
      </c>
      <c r="C310" s="6" t="s">
        <v>12</v>
      </c>
      <c r="D310" s="6" t="s">
        <v>309</v>
      </c>
      <c r="E310" s="7" t="str">
        <f>HYPERLINK("https://twitter.com/com_abes/status/999278970200907776","999278970200907776")</f>
        <v>999278970200907776</v>
      </c>
    </row>
    <row r="311" spans="1:5" ht="12.75">
      <c r="A311" s="4">
        <v>43243.598090277781</v>
      </c>
      <c r="B311" s="5" t="str">
        <f>HYPERLINK("https://twitter.com/ExLibrisEurope","@ExLibrisEurope")</f>
        <v>@ExLibrisEurope</v>
      </c>
      <c r="C311" s="6" t="s">
        <v>38</v>
      </c>
      <c r="D311" s="6" t="s">
        <v>310</v>
      </c>
      <c r="E311" s="7" t="str">
        <f>HYPERLINK("https://twitter.com/ExLibrisEurope/status/999279088698298368","999279088698298368")</f>
        <v>999279088698298368</v>
      </c>
    </row>
    <row r="312" spans="1:5" ht="12.75">
      <c r="A312" s="4">
        <v>43243.598715277782</v>
      </c>
      <c r="B312" s="5" t="str">
        <f>HYPERLINK("https://twitter.com/ExLibrisIvor","@ExLibrisIvor")</f>
        <v>@ExLibrisIvor</v>
      </c>
      <c r="C312" s="6" t="s">
        <v>39</v>
      </c>
      <c r="D312" s="6" t="s">
        <v>311</v>
      </c>
      <c r="E312" s="7" t="str">
        <f>HYPERLINK("https://twitter.com/ExLibrisIvor/status/999279318286110721","999279318286110721")</f>
        <v>999279318286110721</v>
      </c>
    </row>
    <row r="313" spans="1:5" ht="12.75">
      <c r="A313" s="4">
        <v>43243.615810185191</v>
      </c>
      <c r="B313" s="5" t="str">
        <f>HYPERLINK("https://twitter.com/Amyviolet","@Amyviolet")</f>
        <v>@Amyviolet</v>
      </c>
      <c r="C313" s="6" t="s">
        <v>20</v>
      </c>
      <c r="D313" s="6" t="s">
        <v>312</v>
      </c>
      <c r="E313" s="7" t="str">
        <f>HYPERLINK("https://twitter.com/Amyviolet/status/999285512472064000","999285512472064000")</f>
        <v>999285512472064000</v>
      </c>
    </row>
    <row r="314" spans="1:5" ht="12.75">
      <c r="A314" s="4">
        <v>43243.617615740739</v>
      </c>
      <c r="B314" s="5" t="str">
        <f>HYPERLINK("https://twitter.com/Le_Meunier_Del","@Le_Meunier_Del")</f>
        <v>@Le_Meunier_Del</v>
      </c>
      <c r="C314" s="6" t="s">
        <v>61</v>
      </c>
      <c r="D314" s="6" t="s">
        <v>313</v>
      </c>
      <c r="E314" s="7" t="str">
        <f>HYPERLINK("https://twitter.com/Le_Meunier_Del/status/999286166997422082","999286166997422082")</f>
        <v>999286166997422082</v>
      </c>
    </row>
    <row r="315" spans="1:5" ht="12.75">
      <c r="A315" s="4">
        <v>43243.619004629625</v>
      </c>
      <c r="B315" s="5" t="str">
        <f>HYPERLINK("https://twitter.com/MrxThesesABES","@MrxThesesABES")</f>
        <v>@MrxThesesABES</v>
      </c>
      <c r="C315" s="6" t="s">
        <v>9</v>
      </c>
      <c r="D315" s="6" t="s">
        <v>313</v>
      </c>
      <c r="E315" s="7" t="str">
        <f>HYPERLINK("https://twitter.com/MrxThesesABES/status/999286670926151680","999286670926151680")</f>
        <v>999286670926151680</v>
      </c>
    </row>
    <row r="316" spans="1:5" ht="12.75">
      <c r="A316" s="4">
        <v>43243.619814814811</v>
      </c>
      <c r="B316" s="5" t="str">
        <f>HYPERLINK("https://twitter.com/INIST_CNRS","@INIST_CNRS")</f>
        <v>@INIST_CNRS</v>
      </c>
      <c r="C316" s="6" t="s">
        <v>17</v>
      </c>
      <c r="D316" s="6" t="s">
        <v>314</v>
      </c>
      <c r="E316" s="7" t="str">
        <f>HYPERLINK("https://twitter.com/INIST_CNRS/status/999286962166157313","999286962166157313")</f>
        <v>999286962166157313</v>
      </c>
    </row>
    <row r="317" spans="1:5" ht="12.75">
      <c r="A317" s="4">
        <v>43243.621111111112</v>
      </c>
      <c r="B317" s="5" t="str">
        <f>HYPERLINK("https://twitter.com/SogobaSouleyman","@SogobaSouleyman")</f>
        <v>@SogobaSouleyman</v>
      </c>
      <c r="C317" s="6" t="s">
        <v>30</v>
      </c>
      <c r="D317" s="6" t="s">
        <v>314</v>
      </c>
      <c r="E317" s="7" t="str">
        <f>HYPERLINK("https://twitter.com/SogobaSouleyman/status/999287431575764992","999287431575764992")</f>
        <v>999287431575764992</v>
      </c>
    </row>
    <row r="318" spans="1:5" ht="12.75">
      <c r="A318" s="4">
        <v>43243.621701388889</v>
      </c>
      <c r="B318" s="5" t="str">
        <f>HYPERLINK("https://twitter.com/symac","@symac")</f>
        <v>@symac</v>
      </c>
      <c r="C318" s="6" t="s">
        <v>116</v>
      </c>
      <c r="D318" s="6" t="s">
        <v>315</v>
      </c>
      <c r="E318" s="7" t="str">
        <f>HYPERLINK("https://twitter.com/symac/status/999287647121092609","999287647121092609")</f>
        <v>999287647121092609</v>
      </c>
    </row>
    <row r="319" spans="1:5" ht="12.75">
      <c r="A319" s="4">
        <v>43243.622141203705</v>
      </c>
      <c r="B319" s="5" t="str">
        <f>HYPERLINK("https://twitter.com/iladpo","@iladpo")</f>
        <v>@iladpo</v>
      </c>
      <c r="C319" s="6" t="s">
        <v>7</v>
      </c>
      <c r="D319" s="6" t="s">
        <v>316</v>
      </c>
      <c r="E319" s="7" t="str">
        <f>HYPERLINK("https://twitter.com/iladpo/status/999287804843712513","999287804843712513")</f>
        <v>999287804843712513</v>
      </c>
    </row>
    <row r="320" spans="1:5" ht="12.75">
      <c r="A320" s="4">
        <v>43243.622175925921</v>
      </c>
      <c r="B320" s="5" t="str">
        <f>HYPERLINK("https://twitter.com/ISSN_IC","@ISSN_IC")</f>
        <v>@ISSN_IC</v>
      </c>
      <c r="C320" s="6" t="s">
        <v>26</v>
      </c>
      <c r="D320" s="6" t="s">
        <v>313</v>
      </c>
      <c r="E320" s="7" t="str">
        <f>HYPERLINK("https://twitter.com/ISSN_IC/status/999287820064903169","999287820064903169")</f>
        <v>999287820064903169</v>
      </c>
    </row>
    <row r="321" spans="1:5" ht="12.75">
      <c r="A321" s="4">
        <v>43243.622442129628</v>
      </c>
      <c r="B321" s="5" t="str">
        <f>HYPERLINK("https://twitter.com/com_abes","@com_abes")</f>
        <v>@com_abes</v>
      </c>
      <c r="C321" s="6" t="s">
        <v>12</v>
      </c>
      <c r="D321" s="6" t="s">
        <v>316</v>
      </c>
      <c r="E321" s="7" t="str">
        <f>HYPERLINK("https://twitter.com/com_abes/status/999287913245478912","999287913245478912")</f>
        <v>999287913245478912</v>
      </c>
    </row>
    <row r="322" spans="1:5" ht="12.75">
      <c r="A322" s="4">
        <v>43243.622673611113</v>
      </c>
      <c r="B322" s="5" t="str">
        <f>HYPERLINK("https://twitter.com/SogobaSouleyman","@SogobaSouleyman")</f>
        <v>@SogobaSouleyman</v>
      </c>
      <c r="C322" s="6" t="s">
        <v>30</v>
      </c>
      <c r="D322" s="6" t="s">
        <v>294</v>
      </c>
      <c r="E322" s="7" t="str">
        <f>HYPERLINK("https://twitter.com/SogobaSouleyman/status/999288001103650816","999288001103650816")</f>
        <v>999288001103650816</v>
      </c>
    </row>
    <row r="323" spans="1:5" ht="12.75">
      <c r="A323" s="4">
        <v>43243.624872685185</v>
      </c>
      <c r="B323" s="5" t="str">
        <f>HYPERLINK("https://twitter.com/GregMiura","@GregMiura")</f>
        <v>@GregMiura</v>
      </c>
      <c r="C323" s="6" t="s">
        <v>15</v>
      </c>
      <c r="D323" s="6" t="s">
        <v>316</v>
      </c>
      <c r="E323" s="7" t="str">
        <f>HYPERLINK("https://twitter.com/GregMiura/status/999288795689291777","999288795689291777")</f>
        <v>999288795689291777</v>
      </c>
    </row>
    <row r="324" spans="1:5" ht="12.75">
      <c r="A324" s="4">
        <v>43243.62663194444</v>
      </c>
      <c r="B324" s="5" t="str">
        <f>HYPERLINK("https://twitter.com/CadreHautPotent","@CadreHautPotent")</f>
        <v>@CadreHautPotent</v>
      </c>
      <c r="C324" s="6" t="s">
        <v>317</v>
      </c>
      <c r="D324" s="6" t="s">
        <v>289</v>
      </c>
      <c r="E324" s="7" t="str">
        <f>HYPERLINK("https://twitter.com/CadreHautPotent/status/999289431763890176","999289431763890176")</f>
        <v>999289431763890176</v>
      </c>
    </row>
    <row r="325" spans="1:5" ht="12.75">
      <c r="A325" s="4">
        <v>43243.628275462965</v>
      </c>
      <c r="B325" s="5" t="str">
        <f>HYPERLINK("https://twitter.com/com_abes","@com_abes")</f>
        <v>@com_abes</v>
      </c>
      <c r="C325" s="6" t="s">
        <v>12</v>
      </c>
      <c r="D325" s="6" t="s">
        <v>318</v>
      </c>
      <c r="E325" s="7" t="str">
        <f>HYPERLINK("https://twitter.com/com_abes/status/999290028785315840","999290028785315840")</f>
        <v>999290028785315840</v>
      </c>
    </row>
    <row r="326" spans="1:5" ht="12.75">
      <c r="A326" s="4">
        <v>43243.628969907411</v>
      </c>
      <c r="B326" s="5" t="str">
        <f>HYPERLINK("https://twitter.com/MrxThesesABES","@MrxThesesABES")</f>
        <v>@MrxThesesABES</v>
      </c>
      <c r="C326" s="6" t="s">
        <v>9</v>
      </c>
      <c r="D326" s="6" t="s">
        <v>316</v>
      </c>
      <c r="E326" s="7" t="str">
        <f>HYPERLINK("https://twitter.com/MrxThesesABES/status/999290282729459712","999290282729459712")</f>
        <v>999290282729459712</v>
      </c>
    </row>
    <row r="327" spans="1:5" ht="12.75">
      <c r="A327" s="4">
        <v>43243.629212962958</v>
      </c>
      <c r="B327" s="5" t="str">
        <f>HYPERLINK("https://twitter.com/CabaneCelia","@CabaneCelia")</f>
        <v>@CabaneCelia</v>
      </c>
      <c r="C327" s="6" t="s">
        <v>68</v>
      </c>
      <c r="D327" s="6" t="s">
        <v>319</v>
      </c>
      <c r="E327" s="7" t="str">
        <f>HYPERLINK("https://twitter.com/CabaneCelia/status/999290368024825858","999290368024825858")</f>
        <v>999290368024825858</v>
      </c>
    </row>
    <row r="328" spans="1:5" ht="12.75">
      <c r="A328" s="4">
        <v>43243.629409722227</v>
      </c>
      <c r="B328" s="5" t="str">
        <f>HYPERLINK("https://twitter.com/MrxThesesABES","@MrxThesesABES")</f>
        <v>@MrxThesesABES</v>
      </c>
      <c r="C328" s="6" t="s">
        <v>9</v>
      </c>
      <c r="D328" s="6" t="s">
        <v>320</v>
      </c>
      <c r="E328" s="7" t="str">
        <f>HYPERLINK("https://twitter.com/MrxThesesABES/status/999290441102184448","999290441102184448")</f>
        <v>999290441102184448</v>
      </c>
    </row>
    <row r="329" spans="1:5" ht="12.75">
      <c r="A329" s="4">
        <v>43243.629976851851</v>
      </c>
      <c r="B329" s="5" t="str">
        <f>HYPERLINK("https://twitter.com/CabaneCelia","@CabaneCelia")</f>
        <v>@CabaneCelia</v>
      </c>
      <c r="C329" s="6" t="s">
        <v>68</v>
      </c>
      <c r="D329" s="6" t="s">
        <v>321</v>
      </c>
      <c r="E329" s="7" t="str">
        <f>HYPERLINK("https://twitter.com/CabaneCelia/status/999290645402529792","999290645402529792")</f>
        <v>999290645402529792</v>
      </c>
    </row>
    <row r="330" spans="1:5" ht="12.75">
      <c r="A330" s="4">
        <v>43243.630833333329</v>
      </c>
      <c r="B330" s="5" t="str">
        <f>HYPERLINK("https://twitter.com/LaLoiDesOurs","@LaLoiDesOurs")</f>
        <v>@LaLoiDesOurs</v>
      </c>
      <c r="C330" s="6" t="s">
        <v>322</v>
      </c>
      <c r="D330" s="6" t="s">
        <v>210</v>
      </c>
      <c r="E330" s="7" t="str">
        <f>HYPERLINK("https://twitter.com/LaLoiDesOurs/status/999290956389212160","999290956389212160")</f>
        <v>999290956389212160</v>
      </c>
    </row>
    <row r="331" spans="1:5" ht="12.75">
      <c r="A331" s="4">
        <v>43243.630925925929</v>
      </c>
      <c r="B331" s="5" t="str">
        <f>HYPERLINK("https://twitter.com/ISSN_IC","@ISSN_IC")</f>
        <v>@ISSN_IC</v>
      </c>
      <c r="C331" s="6" t="s">
        <v>26</v>
      </c>
      <c r="D331" s="6" t="s">
        <v>323</v>
      </c>
      <c r="E331" s="7" t="str">
        <f>HYPERLINK("https://twitter.com/ISSN_IC/status/999290988697997317","999290988697997317")</f>
        <v>999290988697997317</v>
      </c>
    </row>
    <row r="332" spans="1:5" ht="12.75">
      <c r="A332" s="4">
        <v>43243.631203703699</v>
      </c>
      <c r="B332" s="5" t="str">
        <f t="shared" ref="B332:B333" si="34">HYPERLINK("https://twitter.com/CabaneCelia","@CabaneCelia")</f>
        <v>@CabaneCelia</v>
      </c>
      <c r="C332" s="6" t="s">
        <v>68</v>
      </c>
      <c r="D332" s="6" t="s">
        <v>324</v>
      </c>
      <c r="E332" s="7" t="str">
        <f>HYPERLINK("https://twitter.com/CabaneCelia/status/999291088929284096","999291088929284096")</f>
        <v>999291088929284096</v>
      </c>
    </row>
    <row r="333" spans="1:5" ht="12.75">
      <c r="A333" s="4">
        <v>43243.631273148145</v>
      </c>
      <c r="B333" s="5" t="str">
        <f t="shared" si="34"/>
        <v>@CabaneCelia</v>
      </c>
      <c r="C333" s="6" t="s">
        <v>68</v>
      </c>
      <c r="D333" s="6" t="s">
        <v>320</v>
      </c>
      <c r="E333" s="7" t="str">
        <f>HYPERLINK("https://twitter.com/CabaneCelia/status/999291114652930048","999291114652930048")</f>
        <v>999291114652930048</v>
      </c>
    </row>
    <row r="334" spans="1:5" ht="12.75">
      <c r="A334" s="4">
        <v>43243.631747685184</v>
      </c>
      <c r="B334" s="5" t="str">
        <f t="shared" ref="B334:B335" si="35">HYPERLINK("https://twitter.com/MrxThesesABES","@MrxThesesABES")</f>
        <v>@MrxThesesABES</v>
      </c>
      <c r="C334" s="6" t="s">
        <v>9</v>
      </c>
      <c r="D334" s="6" t="s">
        <v>325</v>
      </c>
      <c r="E334" s="7" t="str">
        <f>HYPERLINK("https://twitter.com/MrxThesesABES/status/999291286925475840","999291286925475840")</f>
        <v>999291286925475840</v>
      </c>
    </row>
    <row r="335" spans="1:5" ht="12.75">
      <c r="A335" s="4">
        <v>43243.631840277776</v>
      </c>
      <c r="B335" s="5" t="str">
        <f t="shared" si="35"/>
        <v>@MrxThesesABES</v>
      </c>
      <c r="C335" s="6" t="s">
        <v>9</v>
      </c>
      <c r="D335" s="6" t="s">
        <v>326</v>
      </c>
      <c r="E335" s="7" t="str">
        <f>HYPERLINK("https://twitter.com/MrxThesesABES/status/999291319855079426","999291319855079426")</f>
        <v>999291319855079426</v>
      </c>
    </row>
    <row r="336" spans="1:5" ht="12.75">
      <c r="A336" s="4">
        <v>43243.633125</v>
      </c>
      <c r="B336" s="5" t="str">
        <f>HYPERLINK("https://twitter.com/juriconnexion","@juriconnexion")</f>
        <v>@juriconnexion</v>
      </c>
      <c r="C336" s="6" t="s">
        <v>274</v>
      </c>
      <c r="D336" s="6" t="s">
        <v>314</v>
      </c>
      <c r="E336" s="7" t="str">
        <f>HYPERLINK("https://twitter.com/juriconnexion/status/999291786009903104","999291786009903104")</f>
        <v>999291786009903104</v>
      </c>
    </row>
    <row r="337" spans="1:5" ht="12.75">
      <c r="A337" s="4">
        <v>43243.635219907403</v>
      </c>
      <c r="B337" s="5" t="str">
        <f>HYPERLINK("https://twitter.com/Le_Meunier_Del","@Le_Meunier_Del")</f>
        <v>@Le_Meunier_Del</v>
      </c>
      <c r="C337" s="6" t="s">
        <v>61</v>
      </c>
      <c r="D337" s="6" t="s">
        <v>327</v>
      </c>
      <c r="E337" s="7" t="str">
        <f>HYPERLINK("https://twitter.com/Le_Meunier_Del/status/999292544059105280","999292544059105280")</f>
        <v>999292544059105280</v>
      </c>
    </row>
    <row r="338" spans="1:5" ht="12.75">
      <c r="A338" s="4">
        <v>43243.63585648148</v>
      </c>
      <c r="B338" s="5" t="str">
        <f t="shared" ref="B338:B339" si="36">HYPERLINK("https://twitter.com/071625348","@071625348")</f>
        <v>@071625348</v>
      </c>
      <c r="C338" s="6" t="s">
        <v>31</v>
      </c>
      <c r="D338" s="6" t="s">
        <v>326</v>
      </c>
      <c r="E338" s="7" t="str">
        <f>HYPERLINK("https://twitter.com/071625348/status/999292774422806528","999292774422806528")</f>
        <v>999292774422806528</v>
      </c>
    </row>
    <row r="339" spans="1:5" ht="12.75">
      <c r="A339" s="4">
        <v>43243.636018518519</v>
      </c>
      <c r="B339" s="5" t="str">
        <f t="shared" si="36"/>
        <v>@071625348</v>
      </c>
      <c r="C339" s="6" t="s">
        <v>31</v>
      </c>
      <c r="D339" s="6" t="s">
        <v>316</v>
      </c>
      <c r="E339" s="7" t="str">
        <f>HYPERLINK("https://twitter.com/071625348/status/999292835957497856","999292835957497856")</f>
        <v>999292835957497856</v>
      </c>
    </row>
    <row r="340" spans="1:5" ht="12.75">
      <c r="A340" s="4">
        <v>43243.636666666665</v>
      </c>
      <c r="B340" s="5" t="str">
        <f t="shared" ref="B340:B344" si="37">HYPERLINK("https://twitter.com/CabaneCelia","@CabaneCelia")</f>
        <v>@CabaneCelia</v>
      </c>
      <c r="C340" s="6" t="s">
        <v>68</v>
      </c>
      <c r="D340" s="6" t="s">
        <v>328</v>
      </c>
      <c r="E340" s="7" t="str">
        <f>HYPERLINK("https://twitter.com/CabaneCelia/status/999293068070346752","999293068070346752")</f>
        <v>999293068070346752</v>
      </c>
    </row>
    <row r="341" spans="1:5" ht="12.75">
      <c r="A341" s="4">
        <v>43243.638009259259</v>
      </c>
      <c r="B341" s="5" t="str">
        <f t="shared" si="37"/>
        <v>@CabaneCelia</v>
      </c>
      <c r="C341" s="6" t="s">
        <v>68</v>
      </c>
      <c r="D341" s="6" t="s">
        <v>329</v>
      </c>
      <c r="E341" s="7" t="str">
        <f>HYPERLINK("https://twitter.com/CabaneCelia/status/999293555750383616","999293555750383616")</f>
        <v>999293555750383616</v>
      </c>
    </row>
    <row r="342" spans="1:5" ht="12.75">
      <c r="A342" s="4">
        <v>43243.638807870375</v>
      </c>
      <c r="B342" s="5" t="str">
        <f t="shared" si="37"/>
        <v>@CabaneCelia</v>
      </c>
      <c r="C342" s="6" t="s">
        <v>68</v>
      </c>
      <c r="D342" s="6" t="s">
        <v>330</v>
      </c>
      <c r="E342" s="7" t="str">
        <f>HYPERLINK("https://twitter.com/CabaneCelia/status/999293846566686721","999293846566686721")</f>
        <v>999293846566686721</v>
      </c>
    </row>
    <row r="343" spans="1:5" ht="12.75">
      <c r="A343" s="4">
        <v>43243.640625</v>
      </c>
      <c r="B343" s="5" t="str">
        <f t="shared" si="37"/>
        <v>@CabaneCelia</v>
      </c>
      <c r="C343" s="6" t="s">
        <v>68</v>
      </c>
      <c r="D343" s="6" t="s">
        <v>331</v>
      </c>
      <c r="E343" s="7" t="str">
        <f>HYPERLINK("https://twitter.com/CabaneCelia/status/999294504518803458","999294504518803458")</f>
        <v>999294504518803458</v>
      </c>
    </row>
    <row r="344" spans="1:5" ht="12.75">
      <c r="A344" s="4">
        <v>43243.641365740739</v>
      </c>
      <c r="B344" s="5" t="str">
        <f t="shared" si="37"/>
        <v>@CabaneCelia</v>
      </c>
      <c r="C344" s="6" t="s">
        <v>68</v>
      </c>
      <c r="D344" s="6" t="s">
        <v>332</v>
      </c>
      <c r="E344" s="7" t="str">
        <f>HYPERLINK("https://twitter.com/CabaneCelia/status/999294771091951616","999294771091951616")</f>
        <v>999294771091951616</v>
      </c>
    </row>
    <row r="345" spans="1:5" ht="12.75">
      <c r="A345" s="4">
        <v>43243.643506944441</v>
      </c>
      <c r="B345" s="5" t="str">
        <f>HYPERLINK("https://twitter.com/MrxThesesABES","@MrxThesesABES")</f>
        <v>@MrxThesesABES</v>
      </c>
      <c r="C345" s="6" t="s">
        <v>9</v>
      </c>
      <c r="D345" s="6" t="s">
        <v>333</v>
      </c>
      <c r="E345" s="7" t="str">
        <f>HYPERLINK("https://twitter.com/MrxThesesABES/status/999295550196539393","999295550196539393")</f>
        <v>999295550196539393</v>
      </c>
    </row>
    <row r="346" spans="1:5" ht="12.75">
      <c r="A346" s="4">
        <v>43243.643807870365</v>
      </c>
      <c r="B346" s="5" t="str">
        <f>HYPERLINK("https://twitter.com/bbober","@bbober")</f>
        <v>@bbober</v>
      </c>
      <c r="C346" s="6" t="s">
        <v>28</v>
      </c>
      <c r="D346" s="6" t="s">
        <v>334</v>
      </c>
      <c r="E346" s="7" t="str">
        <f>HYPERLINK("https://twitter.com/bbober/status/999295658178875394","999295658178875394")</f>
        <v>999295658178875394</v>
      </c>
    </row>
    <row r="347" spans="1:5" ht="12.75">
      <c r="A347" s="4">
        <v>43243.643819444449</v>
      </c>
      <c r="B347" s="5" t="str">
        <f>HYPERLINK("https://twitter.com/GregMiura","@GregMiura")</f>
        <v>@GregMiura</v>
      </c>
      <c r="C347" s="6" t="s">
        <v>15</v>
      </c>
      <c r="D347" s="6" t="s">
        <v>335</v>
      </c>
      <c r="E347" s="7" t="str">
        <f>HYPERLINK("https://twitter.com/GregMiura/status/999295662045974529","999295662045974529")</f>
        <v>999295662045974529</v>
      </c>
    </row>
    <row r="348" spans="1:5" ht="12.75">
      <c r="A348" s="4">
        <v>43243.644305555557</v>
      </c>
      <c r="B348" s="5" t="str">
        <f>HYPERLINK("https://twitter.com/MrxThesesABES","@MrxThesesABES")</f>
        <v>@MrxThesesABES</v>
      </c>
      <c r="C348" s="6" t="s">
        <v>9</v>
      </c>
      <c r="D348" s="6" t="s">
        <v>336</v>
      </c>
      <c r="E348" s="7" t="str">
        <f>HYPERLINK("https://twitter.com/MrxThesesABES/status/999295838508781569","999295838508781569")</f>
        <v>999295838508781569</v>
      </c>
    </row>
    <row r="349" spans="1:5" ht="12.75">
      <c r="A349" s="4">
        <v>43243.644548611112</v>
      </c>
      <c r="B349" s="5" t="str">
        <f>HYPERLINK("https://twitter.com/YvesTomic","@YvesTomic")</f>
        <v>@YvesTomic</v>
      </c>
      <c r="C349" s="6" t="s">
        <v>35</v>
      </c>
      <c r="D349" s="6" t="s">
        <v>337</v>
      </c>
      <c r="E349" s="7" t="str">
        <f>HYPERLINK("https://twitter.com/YvesTomic/status/999295925007863814","999295925007863814")</f>
        <v>999295925007863814</v>
      </c>
    </row>
    <row r="350" spans="1:5" ht="12.75">
      <c r="A350" s="4">
        <v>43243.644814814819</v>
      </c>
      <c r="B350" s="5" t="str">
        <f>HYPERLINK("https://twitter.com/vocivelo","@vocivelo")</f>
        <v>@vocivelo</v>
      </c>
      <c r="C350" s="6" t="s">
        <v>63</v>
      </c>
      <c r="D350" s="6" t="s">
        <v>338</v>
      </c>
      <c r="E350" s="7" t="str">
        <f>HYPERLINK("https://twitter.com/vocivelo/status/999296023607554049","999296023607554049")</f>
        <v>999296023607554049</v>
      </c>
    </row>
    <row r="351" spans="1:5" ht="12.75">
      <c r="A351" s="4">
        <v>43243.644895833335</v>
      </c>
      <c r="B351" s="5" t="str">
        <f>HYPERLINK("https://twitter.com/Le_Meunier_Del","@Le_Meunier_Del")</f>
        <v>@Le_Meunier_Del</v>
      </c>
      <c r="C351" s="6" t="s">
        <v>61</v>
      </c>
      <c r="D351" s="6" t="s">
        <v>339</v>
      </c>
      <c r="E351" s="7" t="str">
        <f>HYPERLINK("https://twitter.com/Le_Meunier_Del/status/999296053127106561","999296053127106561")</f>
        <v>999296053127106561</v>
      </c>
    </row>
    <row r="352" spans="1:5" ht="12.75">
      <c r="A352" s="4">
        <v>43243.645358796297</v>
      </c>
      <c r="B352" s="5" t="str">
        <f>HYPERLINK("https://twitter.com/bbober","@bbober")</f>
        <v>@bbober</v>
      </c>
      <c r="C352" s="6" t="s">
        <v>28</v>
      </c>
      <c r="D352" s="6" t="s">
        <v>340</v>
      </c>
      <c r="E352" s="7" t="str">
        <f>HYPERLINK("https://twitter.com/bbober/status/999296221884936193","999296221884936193")</f>
        <v>999296221884936193</v>
      </c>
    </row>
    <row r="353" spans="1:5" ht="12.75">
      <c r="A353" s="4">
        <v>43243.64671296296</v>
      </c>
      <c r="B353" s="5" t="str">
        <f>HYPERLINK("https://twitter.com/CabaneCelia","@CabaneCelia")</f>
        <v>@CabaneCelia</v>
      </c>
      <c r="C353" s="6" t="s">
        <v>68</v>
      </c>
      <c r="D353" s="6" t="s">
        <v>341</v>
      </c>
      <c r="E353" s="7" t="str">
        <f>HYPERLINK("https://twitter.com/CabaneCelia/status/999296711024627712","999296711024627712")</f>
        <v>999296711024627712</v>
      </c>
    </row>
    <row r="354" spans="1:5" ht="12.75">
      <c r="A354" s="4">
        <v>43243.647569444445</v>
      </c>
      <c r="B354" s="5" t="str">
        <f>HYPERLINK("https://twitter.com/MrxThesesABES","@MrxThesesABES")</f>
        <v>@MrxThesesABES</v>
      </c>
      <c r="C354" s="6" t="s">
        <v>9</v>
      </c>
      <c r="D354" s="6" t="s">
        <v>342</v>
      </c>
      <c r="E354" s="7" t="str">
        <f>HYPERLINK("https://twitter.com/MrxThesesABES/status/999297021059182593","999297021059182593")</f>
        <v>999297021059182593</v>
      </c>
    </row>
    <row r="355" spans="1:5" ht="12.75">
      <c r="A355" s="4">
        <v>43243.647893518515</v>
      </c>
      <c r="B355" s="5" t="str">
        <f>HYPERLINK("https://twitter.com/com_abes","@com_abes")</f>
        <v>@com_abes</v>
      </c>
      <c r="C355" s="6" t="s">
        <v>12</v>
      </c>
      <c r="D355" s="6" t="s">
        <v>343</v>
      </c>
      <c r="E355" s="7" t="str">
        <f>HYPERLINK("https://twitter.com/com_abes/status/999297137417621504","999297137417621504")</f>
        <v>999297137417621504</v>
      </c>
    </row>
    <row r="356" spans="1:5" ht="12.75">
      <c r="A356" s="4">
        <v>43243.649479166663</v>
      </c>
      <c r="B356" s="5" t="str">
        <f>HYPERLINK("https://twitter.com/CabaneCelia","@CabaneCelia")</f>
        <v>@CabaneCelia</v>
      </c>
      <c r="C356" s="6" t="s">
        <v>68</v>
      </c>
      <c r="D356" s="6" t="s">
        <v>344</v>
      </c>
      <c r="E356" s="7" t="str">
        <f>HYPERLINK("https://twitter.com/CabaneCelia/status/999297713400418304","999297713400418304")</f>
        <v>999297713400418304</v>
      </c>
    </row>
    <row r="357" spans="1:5" ht="12.75">
      <c r="A357" s="4">
        <v>43243.649571759262</v>
      </c>
      <c r="B357" s="5" t="str">
        <f>HYPERLINK("https://twitter.com/set4six8","@set4six8")</f>
        <v>@set4six8</v>
      </c>
      <c r="C357" s="6" t="s">
        <v>345</v>
      </c>
      <c r="D357" s="6" t="s">
        <v>316</v>
      </c>
      <c r="E357" s="7" t="str">
        <f>HYPERLINK("https://twitter.com/set4six8/status/999297748636786689","999297748636786689")</f>
        <v>999297748636786689</v>
      </c>
    </row>
    <row r="358" spans="1:5" ht="12.75">
      <c r="A358" s="4">
        <v>43243.649965277778</v>
      </c>
      <c r="B358" s="5" t="str">
        <f>HYPERLINK("https://twitter.com/Loul1e","@Loul1e")</f>
        <v>@Loul1e</v>
      </c>
      <c r="C358" s="6" t="s">
        <v>34</v>
      </c>
      <c r="D358" s="6" t="s">
        <v>343</v>
      </c>
      <c r="E358" s="7" t="str">
        <f>HYPERLINK("https://twitter.com/Loul1e/status/999297890492272640","999297890492272640")</f>
        <v>999297890492272640</v>
      </c>
    </row>
    <row r="359" spans="1:5" ht="12.75">
      <c r="A359" s="4">
        <v>43243.650358796294</v>
      </c>
      <c r="B359" s="5" t="str">
        <f>HYPERLINK("https://twitter.com/set4six8","@set4six8")</f>
        <v>@set4six8</v>
      </c>
      <c r="C359" s="6" t="s">
        <v>345</v>
      </c>
      <c r="D359" s="6" t="s">
        <v>294</v>
      </c>
      <c r="E359" s="7" t="str">
        <f>HYPERLINK("https://twitter.com/set4six8/status/999298032876257280","999298032876257280")</f>
        <v>999298032876257280</v>
      </c>
    </row>
    <row r="360" spans="1:5" ht="12.75">
      <c r="A360" s="4">
        <v>43243.651261574079</v>
      </c>
      <c r="B360" s="5" t="str">
        <f>HYPERLINK("https://twitter.com/BertrandCaron","@BertrandCaron")</f>
        <v>@BertrandCaron</v>
      </c>
      <c r="C360" s="6" t="s">
        <v>346</v>
      </c>
      <c r="D360" s="6" t="s">
        <v>316</v>
      </c>
      <c r="E360" s="7" t="str">
        <f>HYPERLINK("https://twitter.com/BertrandCaron/status/999298359604150272","999298359604150272")</f>
        <v>999298359604150272</v>
      </c>
    </row>
    <row r="361" spans="1:5" ht="12.75">
      <c r="A361" s="4">
        <v>43243.652928240743</v>
      </c>
      <c r="B361" s="5" t="str">
        <f>HYPERLINK("https://twitter.com/CabaneCelia","@CabaneCelia")</f>
        <v>@CabaneCelia</v>
      </c>
      <c r="C361" s="6" t="s">
        <v>68</v>
      </c>
      <c r="D361" s="6" t="s">
        <v>347</v>
      </c>
      <c r="E361" s="7" t="str">
        <f>HYPERLINK("https://twitter.com/CabaneCelia/status/999298964238323712","999298964238323712")</f>
        <v>999298964238323712</v>
      </c>
    </row>
    <row r="362" spans="1:5" ht="12.75">
      <c r="A362" s="4">
        <v>43243.653657407413</v>
      </c>
      <c r="B362" s="5" t="str">
        <f>HYPERLINK("https://twitter.com/SoniaBouis","@SoniaBouis")</f>
        <v>@SoniaBouis</v>
      </c>
      <c r="C362" s="6" t="s">
        <v>348</v>
      </c>
      <c r="D362" s="6" t="s">
        <v>298</v>
      </c>
      <c r="E362" s="7" t="str">
        <f>HYPERLINK("https://twitter.com/SoniaBouis/status/999299227829325829","999299227829325829")</f>
        <v>999299227829325829</v>
      </c>
    </row>
    <row r="363" spans="1:5" ht="12.75">
      <c r="A363" s="4">
        <v>43243.653738425928</v>
      </c>
      <c r="B363" s="5" t="str">
        <f>HYPERLINK("https://twitter.com/jsicot","@jsicot")</f>
        <v>@jsicot</v>
      </c>
      <c r="C363" s="6" t="s">
        <v>349</v>
      </c>
      <c r="D363" s="6" t="s">
        <v>350</v>
      </c>
      <c r="E363" s="7" t="str">
        <f>HYPERLINK("https://twitter.com/jsicot/status/999299257957044224","999299257957044224")</f>
        <v>999299257957044224</v>
      </c>
    </row>
    <row r="364" spans="1:5" ht="12.75">
      <c r="A364" s="4">
        <v>43243.653923611113</v>
      </c>
      <c r="B364" s="5" t="str">
        <f>HYPERLINK("https://twitter.com/071625348","@071625348")</f>
        <v>@071625348</v>
      </c>
      <c r="C364" s="6" t="s">
        <v>31</v>
      </c>
      <c r="D364" s="6" t="s">
        <v>351</v>
      </c>
      <c r="E364" s="7" t="str">
        <f>HYPERLINK("https://twitter.com/071625348/status/999299322641608704","999299322641608704")</f>
        <v>999299322641608704</v>
      </c>
    </row>
    <row r="365" spans="1:5" ht="12.75">
      <c r="A365" s="4">
        <v>43243.653981481482</v>
      </c>
      <c r="B365" s="5" t="str">
        <f>HYPERLINK("https://twitter.com/Le_Meunier_Del","@Le_Meunier_Del")</f>
        <v>@Le_Meunier_Del</v>
      </c>
      <c r="C365" s="6" t="s">
        <v>61</v>
      </c>
      <c r="D365" s="6" t="s">
        <v>352</v>
      </c>
      <c r="E365" s="7" t="str">
        <f>HYPERLINK("https://twitter.com/Le_Meunier_Del/status/999299343285997569","999299343285997569")</f>
        <v>999299343285997569</v>
      </c>
    </row>
    <row r="366" spans="1:5" ht="12.75">
      <c r="A366" s="4">
        <v>43243.654236111106</v>
      </c>
      <c r="B366" s="5" t="str">
        <f>HYPERLINK("https://twitter.com/CabaneCelia","@CabaneCelia")</f>
        <v>@CabaneCelia</v>
      </c>
      <c r="C366" s="6" t="s">
        <v>68</v>
      </c>
      <c r="D366" s="6" t="s">
        <v>353</v>
      </c>
      <c r="E366" s="7" t="str">
        <f>HYPERLINK("https://twitter.com/CabaneCelia/status/999299436844060672","999299436844060672")</f>
        <v>999299436844060672</v>
      </c>
    </row>
    <row r="367" spans="1:5" ht="12.75">
      <c r="A367" s="4">
        <v>43243.654513888891</v>
      </c>
      <c r="B367" s="5" t="str">
        <f>HYPERLINK("https://twitter.com/ISSN_IC","@ISSN_IC")</f>
        <v>@ISSN_IC</v>
      </c>
      <c r="C367" s="6" t="s">
        <v>26</v>
      </c>
      <c r="D367" s="6" t="s">
        <v>354</v>
      </c>
      <c r="E367" s="7" t="str">
        <f>HYPERLINK("https://twitter.com/ISSN_IC/status/999299535519272960","999299535519272960")</f>
        <v>999299535519272960</v>
      </c>
    </row>
    <row r="368" spans="1:5" ht="12.75">
      <c r="A368" s="4">
        <v>43243.654837962968</v>
      </c>
      <c r="B368" s="5" t="str">
        <f>HYPERLINK("https://twitter.com/CabaneCelia","@CabaneCelia")</f>
        <v>@CabaneCelia</v>
      </c>
      <c r="C368" s="6" t="s">
        <v>68</v>
      </c>
      <c r="D368" s="6" t="s">
        <v>355</v>
      </c>
      <c r="E368" s="7" t="str">
        <f>HYPERLINK("https://twitter.com/CabaneCelia/status/999299653781938177","999299653781938177")</f>
        <v>999299653781938177</v>
      </c>
    </row>
    <row r="369" spans="1:5" ht="12.75">
      <c r="A369" s="4">
        <v>43243.655659722222</v>
      </c>
      <c r="B369" s="5" t="str">
        <f>HYPERLINK("https://twitter.com/Amyviolet","@Amyviolet")</f>
        <v>@Amyviolet</v>
      </c>
      <c r="C369" s="6" t="s">
        <v>20</v>
      </c>
      <c r="D369" s="6" t="s">
        <v>356</v>
      </c>
      <c r="E369" s="7" t="str">
        <f>HYPERLINK("https://twitter.com/Amyviolet/status/999299952542212096","999299952542212096")</f>
        <v>999299952542212096</v>
      </c>
    </row>
    <row r="370" spans="1:5" ht="12.75">
      <c r="A370" s="4">
        <v>43243.656041666662</v>
      </c>
      <c r="B370" s="5" t="str">
        <f t="shared" ref="B370:B371" si="38">HYPERLINK("https://twitter.com/ISSN_IC","@ISSN_IC")</f>
        <v>@ISSN_IC</v>
      </c>
      <c r="C370" s="6" t="s">
        <v>26</v>
      </c>
      <c r="D370" s="6" t="s">
        <v>357</v>
      </c>
      <c r="E370" s="7" t="str">
        <f>HYPERLINK("https://twitter.com/ISSN_IC/status/999300090538971136","999300090538971136")</f>
        <v>999300090538971136</v>
      </c>
    </row>
    <row r="371" spans="1:5" ht="12.75">
      <c r="A371" s="4">
        <v>43243.656527777777</v>
      </c>
      <c r="B371" s="5" t="str">
        <f t="shared" si="38"/>
        <v>@ISSN_IC</v>
      </c>
      <c r="C371" s="6" t="s">
        <v>26</v>
      </c>
      <c r="D371" s="6" t="s">
        <v>356</v>
      </c>
      <c r="E371" s="7" t="str">
        <f>HYPERLINK("https://twitter.com/ISSN_IC/status/999300266989060096","999300266989060096")</f>
        <v>999300266989060096</v>
      </c>
    </row>
    <row r="372" spans="1:5" ht="12.75">
      <c r="A372" s="4">
        <v>43243.656585648147</v>
      </c>
      <c r="B372" s="5" t="str">
        <f>HYPERLINK("https://twitter.com/INIST_CNRS","@INIST_CNRS")</f>
        <v>@INIST_CNRS</v>
      </c>
      <c r="C372" s="6" t="s">
        <v>17</v>
      </c>
      <c r="D372" s="6" t="s">
        <v>358</v>
      </c>
      <c r="E372" s="7" t="str">
        <f>HYPERLINK("https://twitter.com/INIST_CNRS/status/999300290062012416","999300290062012416")</f>
        <v>999300290062012416</v>
      </c>
    </row>
    <row r="373" spans="1:5" ht="12.75">
      <c r="A373" s="4">
        <v>43243.656782407408</v>
      </c>
      <c r="B373" s="5" t="str">
        <f>HYPERLINK("https://twitter.com/MrxThesesABES","@MrxThesesABES")</f>
        <v>@MrxThesesABES</v>
      </c>
      <c r="C373" s="6" t="s">
        <v>9</v>
      </c>
      <c r="D373" s="6" t="s">
        <v>359</v>
      </c>
      <c r="E373" s="7" t="str">
        <f>HYPERLINK("https://twitter.com/MrxThesesABES/status/999300358798303232","999300358798303232")</f>
        <v>999300358798303232</v>
      </c>
    </row>
    <row r="374" spans="1:5" ht="12.75">
      <c r="A374" s="4">
        <v>43243.657650462963</v>
      </c>
      <c r="B374" s="5" t="str">
        <f t="shared" ref="B374:B375" si="39">HYPERLINK("https://twitter.com/com_abes","@com_abes")</f>
        <v>@com_abes</v>
      </c>
      <c r="C374" s="6" t="s">
        <v>12</v>
      </c>
      <c r="D374" s="6" t="s">
        <v>360</v>
      </c>
      <c r="E374" s="7" t="str">
        <f>HYPERLINK("https://twitter.com/com_abes/status/999300673853370368","999300673853370368")</f>
        <v>999300673853370368</v>
      </c>
    </row>
    <row r="375" spans="1:5" ht="12.75">
      <c r="A375" s="4">
        <v>43243.657743055555</v>
      </c>
      <c r="B375" s="5" t="str">
        <f t="shared" si="39"/>
        <v>@com_abes</v>
      </c>
      <c r="C375" s="6" t="s">
        <v>12</v>
      </c>
      <c r="D375" s="6" t="s">
        <v>356</v>
      </c>
      <c r="E375" s="7" t="str">
        <f>HYPERLINK("https://twitter.com/com_abes/status/999300707726577664","999300707726577664")</f>
        <v>999300707726577664</v>
      </c>
    </row>
    <row r="376" spans="1:5" ht="12.75">
      <c r="A376" s="4">
        <v>43243.658668981487</v>
      </c>
      <c r="B376" s="5" t="str">
        <f>HYPERLINK("https://twitter.com/ISTEX_Platform","@ISTEX_Platform")</f>
        <v>@ISTEX_Platform</v>
      </c>
      <c r="C376" s="6" t="s">
        <v>23</v>
      </c>
      <c r="D376" s="6" t="s">
        <v>360</v>
      </c>
      <c r="E376" s="7" t="str">
        <f>HYPERLINK("https://twitter.com/ISTEX_Platform/status/999301041509322754","999301041509322754")</f>
        <v>999301041509322754</v>
      </c>
    </row>
    <row r="377" spans="1:5" ht="12.75">
      <c r="A377" s="4">
        <v>43243.659421296295</v>
      </c>
      <c r="B377" s="5" t="str">
        <f t="shared" ref="B377:B378" si="40">HYPERLINK("https://twitter.com/071625348","@071625348")</f>
        <v>@071625348</v>
      </c>
      <c r="C377" s="6" t="s">
        <v>31</v>
      </c>
      <c r="D377" s="6" t="s">
        <v>359</v>
      </c>
      <c r="E377" s="7" t="str">
        <f>HYPERLINK("https://twitter.com/071625348/status/999301317309935617","999301317309935617")</f>
        <v>999301317309935617</v>
      </c>
    </row>
    <row r="378" spans="1:5" ht="12.75">
      <c r="A378" s="4">
        <v>43243.659490740742</v>
      </c>
      <c r="B378" s="5" t="str">
        <f t="shared" si="40"/>
        <v>@071625348</v>
      </c>
      <c r="C378" s="6" t="s">
        <v>31</v>
      </c>
      <c r="D378" s="6" t="s">
        <v>361</v>
      </c>
      <c r="E378" s="7" t="str">
        <f>HYPERLINK("https://twitter.com/071625348/status/999301340990984192","999301340990984192")</f>
        <v>999301340990984192</v>
      </c>
    </row>
    <row r="379" spans="1:5" ht="12.75">
      <c r="A379" s="4">
        <v>43243.659872685181</v>
      </c>
      <c r="B379" s="5" t="str">
        <f>HYPERLINK("https://twitter.com/Le_Meunier_Del","@Le_Meunier_Del")</f>
        <v>@Le_Meunier_Del</v>
      </c>
      <c r="C379" s="6" t="s">
        <v>61</v>
      </c>
      <c r="D379" s="6" t="s">
        <v>359</v>
      </c>
      <c r="E379" s="7" t="str">
        <f>HYPERLINK("https://twitter.com/Le_Meunier_Del/status/999301478878769153","999301478878769153")</f>
        <v>999301478878769153</v>
      </c>
    </row>
    <row r="380" spans="1:5" ht="12.75">
      <c r="A380" s="4">
        <v>43243.660451388889</v>
      </c>
      <c r="B380" s="5" t="str">
        <f t="shared" ref="B380:B382" si="41">HYPERLINK("https://twitter.com/com_abes","@com_abes")</f>
        <v>@com_abes</v>
      </c>
      <c r="C380" s="6" t="s">
        <v>12</v>
      </c>
      <c r="D380" s="6" t="s">
        <v>362</v>
      </c>
      <c r="E380" s="7" t="str">
        <f>HYPERLINK("https://twitter.com/com_abes/status/999301687935406080","999301687935406080")</f>
        <v>999301687935406080</v>
      </c>
    </row>
    <row r="381" spans="1:5" ht="12.75">
      <c r="A381" s="4">
        <v>43243.66070601852</v>
      </c>
      <c r="B381" s="5" t="str">
        <f t="shared" si="41"/>
        <v>@com_abes</v>
      </c>
      <c r="C381" s="6" t="s">
        <v>12</v>
      </c>
      <c r="D381" s="6" t="s">
        <v>361</v>
      </c>
      <c r="E381" s="7" t="str">
        <f>HYPERLINK("https://twitter.com/com_abes/status/999301779522228225","999301779522228225")</f>
        <v>999301779522228225</v>
      </c>
    </row>
    <row r="382" spans="1:5" ht="12.75">
      <c r="A382" s="4">
        <v>43243.660798611112</v>
      </c>
      <c r="B382" s="5" t="str">
        <f t="shared" si="41"/>
        <v>@com_abes</v>
      </c>
      <c r="C382" s="6" t="s">
        <v>12</v>
      </c>
      <c r="D382" s="6" t="s">
        <v>355</v>
      </c>
      <c r="E382" s="7" t="str">
        <f>HYPERLINK("https://twitter.com/com_abes/status/999301817145143297","999301817145143297")</f>
        <v>999301817145143297</v>
      </c>
    </row>
    <row r="383" spans="1:5" ht="12.75">
      <c r="A383" s="4">
        <v>43243.661226851851</v>
      </c>
      <c r="B383" s="5" t="str">
        <f>HYPERLINK("https://twitter.com/CabaneCelia","@CabaneCelia")</f>
        <v>@CabaneCelia</v>
      </c>
      <c r="C383" s="6" t="s">
        <v>68</v>
      </c>
      <c r="D383" s="6" t="s">
        <v>363</v>
      </c>
      <c r="E383" s="7" t="str">
        <f>HYPERLINK("https://twitter.com/CabaneCelia/status/999301970631503872","999301970631503872")</f>
        <v>999301970631503872</v>
      </c>
    </row>
    <row r="384" spans="1:5" ht="12.75">
      <c r="A384" s="4">
        <v>43243.6643287037</v>
      </c>
      <c r="B384" s="5" t="str">
        <f t="shared" ref="B384:B385" si="42">HYPERLINK("https://twitter.com/images_du_monde","@images_du_monde")</f>
        <v>@images_du_monde</v>
      </c>
      <c r="C384" s="6" t="s">
        <v>364</v>
      </c>
      <c r="D384" s="6" t="s">
        <v>58</v>
      </c>
      <c r="E384" s="7" t="str">
        <f>HYPERLINK("https://twitter.com/images_du_monde/status/999303093534838785","999303093534838785")</f>
        <v>999303093534838785</v>
      </c>
    </row>
    <row r="385" spans="1:5" ht="12.75">
      <c r="A385" s="4">
        <v>43243.664884259255</v>
      </c>
      <c r="B385" s="5" t="str">
        <f t="shared" si="42"/>
        <v>@images_du_monde</v>
      </c>
      <c r="C385" s="6" t="s">
        <v>364</v>
      </c>
      <c r="D385" s="6" t="s">
        <v>365</v>
      </c>
      <c r="E385" s="7" t="str">
        <f>HYPERLINK("https://twitter.com/images_du_monde/status/999303297331793921","999303297331793921")</f>
        <v>999303297331793921</v>
      </c>
    </row>
    <row r="386" spans="1:5" ht="12.75">
      <c r="A386" s="4">
        <v>43243.665034722224</v>
      </c>
      <c r="B386" s="5" t="str">
        <f>HYPERLINK("https://twitter.com/iladpo","@iladpo")</f>
        <v>@iladpo</v>
      </c>
      <c r="C386" s="6" t="s">
        <v>7</v>
      </c>
      <c r="D386" s="6" t="s">
        <v>366</v>
      </c>
      <c r="E386" s="7" t="str">
        <f>HYPERLINK("https://twitter.com/iladpo/status/999303348657512448","999303348657512448")</f>
        <v>999303348657512448</v>
      </c>
    </row>
    <row r="387" spans="1:5" ht="12.75">
      <c r="A387" s="4">
        <v>43243.665173611109</v>
      </c>
      <c r="B387" s="5" t="str">
        <f>HYPERLINK("https://twitter.com/ISSN_IC","@ISSN_IC")</f>
        <v>@ISSN_IC</v>
      </c>
      <c r="C387" s="6" t="s">
        <v>26</v>
      </c>
      <c r="D387" s="6" t="s">
        <v>365</v>
      </c>
      <c r="E387" s="7" t="str">
        <f>HYPERLINK("https://twitter.com/ISSN_IC/status/999303399580622848","999303399580622848")</f>
        <v>999303399580622848</v>
      </c>
    </row>
    <row r="388" spans="1:5" ht="12.75">
      <c r="A388" s="4">
        <v>43243.665266203709</v>
      </c>
      <c r="B388" s="5" t="str">
        <f>HYPERLINK("https://twitter.com/Le_Meunier_Del","@Le_Meunier_Del")</f>
        <v>@Le_Meunier_Del</v>
      </c>
      <c r="C388" s="6" t="s">
        <v>61</v>
      </c>
      <c r="D388" s="6" t="s">
        <v>365</v>
      </c>
      <c r="E388" s="7" t="str">
        <f>HYPERLINK("https://twitter.com/Le_Meunier_Del/status/999303435227992064","999303435227992064")</f>
        <v>999303435227992064</v>
      </c>
    </row>
    <row r="389" spans="1:5" ht="12.75">
      <c r="A389" s="4">
        <v>43243.665462962963</v>
      </c>
      <c r="B389" s="5" t="str">
        <f>HYPERLINK("https://twitter.com/com_abes","@com_abes")</f>
        <v>@com_abes</v>
      </c>
      <c r="C389" s="6" t="s">
        <v>12</v>
      </c>
      <c r="D389" s="6" t="s">
        <v>367</v>
      </c>
      <c r="E389" s="7" t="str">
        <f>HYPERLINK("https://twitter.com/com_abes/status/999303505566420994","999303505566420994")</f>
        <v>999303505566420994</v>
      </c>
    </row>
    <row r="390" spans="1:5" ht="12.75">
      <c r="A390" s="4">
        <v>43243.66615740741</v>
      </c>
      <c r="B390" s="5" t="str">
        <f>HYPERLINK("https://twitter.com/Le_Meunier_Del","@Le_Meunier_Del")</f>
        <v>@Le_Meunier_Del</v>
      </c>
      <c r="C390" s="6" t="s">
        <v>61</v>
      </c>
      <c r="D390" s="6" t="s">
        <v>368</v>
      </c>
      <c r="E390" s="7" t="str">
        <f>HYPERLINK("https://twitter.com/Le_Meunier_Del/status/999303758612975616","999303758612975616")</f>
        <v>999303758612975616</v>
      </c>
    </row>
    <row r="391" spans="1:5" ht="12.75">
      <c r="A391" s="4">
        <v>43243.668333333335</v>
      </c>
      <c r="B391" s="5" t="str">
        <f t="shared" ref="B391:B392" si="43">HYPERLINK("https://twitter.com/NWatrin","@NWatrin")</f>
        <v>@NWatrin</v>
      </c>
      <c r="C391" s="6" t="s">
        <v>369</v>
      </c>
      <c r="D391" s="6" t="s">
        <v>123</v>
      </c>
      <c r="E391" s="7" t="str">
        <f>HYPERLINK("https://twitter.com/NWatrin/status/999304544772292608","999304544772292608")</f>
        <v>999304544772292608</v>
      </c>
    </row>
    <row r="392" spans="1:5" ht="12.75">
      <c r="A392" s="4">
        <v>43243.670740740738</v>
      </c>
      <c r="B392" s="5" t="str">
        <f t="shared" si="43"/>
        <v>@NWatrin</v>
      </c>
      <c r="C392" s="6" t="s">
        <v>369</v>
      </c>
      <c r="D392" s="6" t="s">
        <v>180</v>
      </c>
      <c r="E392" s="7" t="str">
        <f>HYPERLINK("https://twitter.com/NWatrin/status/999305417900658691","999305417900658691")</f>
        <v>999305417900658691</v>
      </c>
    </row>
    <row r="393" spans="1:5" ht="12.75">
      <c r="A393" s="4">
        <v>43243.673391203702</v>
      </c>
      <c r="B393" s="5" t="str">
        <f>HYPERLINK("https://twitter.com/carnetdlis","@carnetdlis")</f>
        <v>@carnetdlis</v>
      </c>
      <c r="C393" s="6" t="s">
        <v>33</v>
      </c>
      <c r="D393" s="6" t="s">
        <v>237</v>
      </c>
      <c r="E393" s="7" t="str">
        <f>HYPERLINK("https://twitter.com/carnetdlis/status/999306377733529602","999306377733529602")</f>
        <v>999306377733529602</v>
      </c>
    </row>
    <row r="394" spans="1:5" ht="12.75">
      <c r="A394" s="4">
        <v>43243.674837962964</v>
      </c>
      <c r="B394" s="5" t="str">
        <f>HYPERLINK("https://twitter.com/Le_Meunier_Del","@Le_Meunier_Del")</f>
        <v>@Le_Meunier_Del</v>
      </c>
      <c r="C394" s="6" t="s">
        <v>61</v>
      </c>
      <c r="D394" s="6" t="s">
        <v>370</v>
      </c>
      <c r="E394" s="7" t="str">
        <f>HYPERLINK("https://twitter.com/Le_Meunier_Del/status/999306904647163909","999306904647163909")</f>
        <v>999306904647163909</v>
      </c>
    </row>
    <row r="395" spans="1:5" ht="12.75">
      <c r="A395" s="4">
        <v>43243.675173611111</v>
      </c>
      <c r="B395" s="5" t="str">
        <f>HYPERLINK("https://twitter.com/carnetdlis","@carnetdlis")</f>
        <v>@carnetdlis</v>
      </c>
      <c r="C395" s="6" t="s">
        <v>33</v>
      </c>
      <c r="D395" s="6" t="s">
        <v>361</v>
      </c>
      <c r="E395" s="7" t="str">
        <f>HYPERLINK("https://twitter.com/carnetdlis/status/999307023660601344","999307023660601344")</f>
        <v>999307023660601344</v>
      </c>
    </row>
    <row r="396" spans="1:5" ht="12.75">
      <c r="A396" s="4">
        <v>43243.675682870366</v>
      </c>
      <c r="B396" s="5" t="str">
        <f>HYPERLINK("https://twitter.com/SLepiouff","@SLepiouff")</f>
        <v>@SLepiouff</v>
      </c>
      <c r="C396" s="6" t="s">
        <v>371</v>
      </c>
      <c r="D396" s="6" t="s">
        <v>175</v>
      </c>
      <c r="E396" s="7" t="str">
        <f>HYPERLINK("https://twitter.com/SLepiouff/status/999307208323223552","999307208323223552")</f>
        <v>999307208323223552</v>
      </c>
    </row>
    <row r="397" spans="1:5" ht="12.75">
      <c r="A397" s="4">
        <v>43243.677546296298</v>
      </c>
      <c r="B397" s="5" t="str">
        <f>HYPERLINK("https://twitter.com/peachaku","@peachaku")</f>
        <v>@peachaku</v>
      </c>
      <c r="C397" s="6" t="s">
        <v>44</v>
      </c>
      <c r="D397" s="6" t="s">
        <v>372</v>
      </c>
      <c r="E397" s="7" t="str">
        <f>HYPERLINK("https://twitter.com/peachaku/status/999307886223417345","999307886223417345")</f>
        <v>999307886223417345</v>
      </c>
    </row>
    <row r="398" spans="1:5" ht="12.75">
      <c r="A398" s="4">
        <v>43243.67868055556</v>
      </c>
      <c r="B398" s="5" t="str">
        <f>HYPERLINK("https://twitter.com/bbober","@bbober")</f>
        <v>@bbober</v>
      </c>
      <c r="C398" s="6" t="s">
        <v>28</v>
      </c>
      <c r="D398" s="6" t="s">
        <v>373</v>
      </c>
      <c r="E398" s="7" t="str">
        <f>HYPERLINK("https://twitter.com/bbober/status/999308295696502784","999308295696502784")</f>
        <v>999308295696502784</v>
      </c>
    </row>
    <row r="399" spans="1:5" ht="12.75">
      <c r="A399" s="4">
        <v>43243.678749999999</v>
      </c>
      <c r="B399" s="5" t="str">
        <f>HYPERLINK("https://twitter.com/ISTEX_Platform","@ISTEX_Platform")</f>
        <v>@ISTEX_Platform</v>
      </c>
      <c r="C399" s="6" t="s">
        <v>23</v>
      </c>
      <c r="D399" s="6" t="s">
        <v>374</v>
      </c>
      <c r="E399" s="7" t="str">
        <f>HYPERLINK("https://twitter.com/ISTEX_Platform/status/999308318995832833","999308318995832833")</f>
        <v>999308318995832833</v>
      </c>
    </row>
    <row r="400" spans="1:5" ht="12.75">
      <c r="A400" s="4">
        <v>43243.68</v>
      </c>
      <c r="B400" s="5" t="str">
        <f t="shared" ref="B400:B402" si="44">HYPERLINK("https://twitter.com/com_abes","@com_abes")</f>
        <v>@com_abes</v>
      </c>
      <c r="C400" s="6" t="s">
        <v>12</v>
      </c>
      <c r="D400" s="6" t="s">
        <v>375</v>
      </c>
      <c r="E400" s="7" t="str">
        <f>HYPERLINK("https://twitter.com/com_abes/status/999308771766743043","999308771766743043")</f>
        <v>999308771766743043</v>
      </c>
    </row>
    <row r="401" spans="1:5" ht="12.75">
      <c r="A401" s="4">
        <v>43243.680335648147</v>
      </c>
      <c r="B401" s="5" t="str">
        <f t="shared" si="44"/>
        <v>@com_abes</v>
      </c>
      <c r="C401" s="6" t="s">
        <v>12</v>
      </c>
      <c r="D401" s="6" t="s">
        <v>356</v>
      </c>
      <c r="E401" s="7" t="str">
        <f>HYPERLINK("https://twitter.com/com_abes/status/999308895590977536","999308895590977536")</f>
        <v>999308895590977536</v>
      </c>
    </row>
    <row r="402" spans="1:5" ht="12.75">
      <c r="A402" s="4">
        <v>43243.680601851855</v>
      </c>
      <c r="B402" s="5" t="str">
        <f t="shared" si="44"/>
        <v>@com_abes</v>
      </c>
      <c r="C402" s="6" t="s">
        <v>12</v>
      </c>
      <c r="D402" s="6" t="s">
        <v>343</v>
      </c>
      <c r="E402" s="7" t="str">
        <f>HYPERLINK("https://twitter.com/com_abes/status/999308992890458117","999308992890458117")</f>
        <v>999308992890458117</v>
      </c>
    </row>
    <row r="403" spans="1:5" ht="12.75">
      <c r="A403" s="4">
        <v>43243.684618055559</v>
      </c>
      <c r="B403" s="5" t="str">
        <f>HYPERLINK("https://twitter.com/arnaudguenegan","@arnaudguenegan")</f>
        <v>@arnaudguenegan</v>
      </c>
      <c r="C403" s="6" t="s">
        <v>43</v>
      </c>
      <c r="D403" s="6" t="s">
        <v>376</v>
      </c>
      <c r="E403" s="7" t="str">
        <f>HYPERLINK("https://twitter.com/arnaudguenegan/status/999310448825597953","999310448825597953")</f>
        <v>999310448825597953</v>
      </c>
    </row>
    <row r="404" spans="1:5" ht="12.75">
      <c r="A404" s="4">
        <v>43243.68849537037</v>
      </c>
      <c r="B404" s="5" t="str">
        <f>HYPERLINK("https://twitter.com/spouyllau","@spouyllau")</f>
        <v>@spouyllau</v>
      </c>
      <c r="C404" s="6" t="s">
        <v>377</v>
      </c>
      <c r="D404" s="6" t="s">
        <v>378</v>
      </c>
      <c r="E404" s="7" t="str">
        <f>HYPERLINK("https://twitter.com/spouyllau/status/999311850553729029","999311850553729029")</f>
        <v>999311850553729029</v>
      </c>
    </row>
    <row r="405" spans="1:5" ht="12.75">
      <c r="A405" s="4">
        <v>43243.692476851851</v>
      </c>
      <c r="B405" s="5" t="str">
        <f>HYPERLINK("https://twitter.com/parmentf","@parmentf")</f>
        <v>@parmentf</v>
      </c>
      <c r="C405" s="6" t="s">
        <v>379</v>
      </c>
      <c r="D405" s="6" t="s">
        <v>360</v>
      </c>
      <c r="E405" s="7" t="str">
        <f>HYPERLINK("https://twitter.com/parmentf/status/999313293901750273","999313293901750273")</f>
        <v>999313293901750273</v>
      </c>
    </row>
    <row r="406" spans="1:5" ht="12.75">
      <c r="A406" s="4">
        <v>43243.696597222224</v>
      </c>
      <c r="B406" s="5" t="str">
        <f>HYPERLINK("https://twitter.com/com_abes","@com_abes")</f>
        <v>@com_abes</v>
      </c>
      <c r="C406" s="6" t="s">
        <v>12</v>
      </c>
      <c r="D406" s="6" t="s">
        <v>380</v>
      </c>
      <c r="E406" s="7" t="str">
        <f>HYPERLINK("https://twitter.com/com_abes/status/999314789183746048","999314789183746048")</f>
        <v>999314789183746048</v>
      </c>
    </row>
    <row r="407" spans="1:5" ht="12.75">
      <c r="A407" s="4">
        <v>43243.696793981479</v>
      </c>
      <c r="B407" s="5" t="str">
        <f t="shared" ref="B407:B409" si="45">HYPERLINK("https://twitter.com/Romain__V","@Romain__V")</f>
        <v>@Romain__V</v>
      </c>
      <c r="C407" s="6" t="s">
        <v>10</v>
      </c>
      <c r="D407" s="6" t="s">
        <v>373</v>
      </c>
      <c r="E407" s="7" t="str">
        <f>HYPERLINK("https://twitter.com/Romain__V/status/999314860528807937","999314860528807937")</f>
        <v>999314860528807937</v>
      </c>
    </row>
    <row r="408" spans="1:5" ht="12.75">
      <c r="A408" s="4">
        <v>43243.69699074074</v>
      </c>
      <c r="B408" s="5" t="str">
        <f t="shared" si="45"/>
        <v>@Romain__V</v>
      </c>
      <c r="C408" s="6" t="s">
        <v>10</v>
      </c>
      <c r="D408" s="6" t="s">
        <v>365</v>
      </c>
      <c r="E408" s="7" t="str">
        <f>HYPERLINK("https://twitter.com/Romain__V/status/999314929781035008","999314929781035008")</f>
        <v>999314929781035008</v>
      </c>
    </row>
    <row r="409" spans="1:5" ht="12.75">
      <c r="A409" s="4">
        <v>43243.69736111111</v>
      </c>
      <c r="B409" s="5" t="str">
        <f t="shared" si="45"/>
        <v>@Romain__V</v>
      </c>
      <c r="C409" s="6" t="s">
        <v>10</v>
      </c>
      <c r="D409" s="6" t="s">
        <v>356</v>
      </c>
      <c r="E409" s="7" t="str">
        <f>HYPERLINK("https://twitter.com/Romain__V/status/999315066632667138","999315066632667138")</f>
        <v>999315066632667138</v>
      </c>
    </row>
    <row r="410" spans="1:5" ht="12.75">
      <c r="A410" s="4">
        <v>43243.699629629627</v>
      </c>
      <c r="B410" s="5" t="str">
        <f>HYPERLINK("https://twitter.com/ISTEX_Platform","@ISTEX_Platform")</f>
        <v>@ISTEX_Platform</v>
      </c>
      <c r="C410" s="6" t="s">
        <v>23</v>
      </c>
      <c r="D410" s="6" t="s">
        <v>381</v>
      </c>
      <c r="E410" s="7" t="str">
        <f>HYPERLINK("https://twitter.com/ISTEX_Platform/status/999315887516803072","999315887516803072")</f>
        <v>999315887516803072</v>
      </c>
    </row>
    <row r="411" spans="1:5" ht="12.75">
      <c r="A411" s="4">
        <v>43243.703402777777</v>
      </c>
      <c r="B411" s="5" t="str">
        <f>HYPERLINK("https://twitter.com/Romain__V","@Romain__V")</f>
        <v>@Romain__V</v>
      </c>
      <c r="C411" s="6" t="s">
        <v>10</v>
      </c>
      <c r="D411" s="6" t="s">
        <v>382</v>
      </c>
      <c r="E411" s="7" t="str">
        <f>HYPERLINK("https://twitter.com/Romain__V/status/999317252653625345","999317252653625345")</f>
        <v>999317252653625345</v>
      </c>
    </row>
    <row r="412" spans="1:5" ht="12.75">
      <c r="A412" s="4">
        <v>43243.703645833331</v>
      </c>
      <c r="B412" s="5" t="str">
        <f>HYPERLINK("https://twitter.com/rvandieen","@rvandieen")</f>
        <v>@rvandieen</v>
      </c>
      <c r="C412" s="6" t="s">
        <v>383</v>
      </c>
      <c r="D412" s="6" t="s">
        <v>310</v>
      </c>
      <c r="E412" s="7" t="str">
        <f>HYPERLINK("https://twitter.com/rvandieen/status/999317344051744768","999317344051744768")</f>
        <v>999317344051744768</v>
      </c>
    </row>
    <row r="413" spans="1:5" ht="12.75">
      <c r="A413" s="4">
        <v>43243.70548611111</v>
      </c>
      <c r="B413" s="5" t="str">
        <f t="shared" ref="B413:B414" si="46">HYPERLINK("https://twitter.com/LaurentSoual","@LaurentSoual")</f>
        <v>@LaurentSoual</v>
      </c>
      <c r="C413" s="6" t="s">
        <v>384</v>
      </c>
      <c r="D413" s="6" t="s">
        <v>316</v>
      </c>
      <c r="E413" s="7" t="str">
        <f>HYPERLINK("https://twitter.com/LaurentSoual/status/999318010010701824","999318010010701824")</f>
        <v>999318010010701824</v>
      </c>
    </row>
    <row r="414" spans="1:5" ht="12.75">
      <c r="A414" s="4">
        <v>43243.709895833337</v>
      </c>
      <c r="B414" s="5" t="str">
        <f t="shared" si="46"/>
        <v>@LaurentSoual</v>
      </c>
      <c r="C414" s="6" t="s">
        <v>384</v>
      </c>
      <c r="D414" s="6" t="s">
        <v>220</v>
      </c>
      <c r="E414" s="7" t="str">
        <f>HYPERLINK("https://twitter.com/LaurentSoual/status/999319606555807744","999319606555807744")</f>
        <v>999319606555807744</v>
      </c>
    </row>
    <row r="415" spans="1:5" ht="12.75">
      <c r="A415" s="4">
        <v>43243.711516203708</v>
      </c>
      <c r="B415" s="5" t="str">
        <f>HYPERLINK("https://twitter.com/ISTEX_Platform","@ISTEX_Platform")</f>
        <v>@ISTEX_Platform</v>
      </c>
      <c r="C415" s="6" t="s">
        <v>23</v>
      </c>
      <c r="D415" s="6" t="s">
        <v>385</v>
      </c>
      <c r="E415" s="7" t="str">
        <f>HYPERLINK("https://twitter.com/ISTEX_Platform/status/999320194672746502","999320194672746502")</f>
        <v>999320194672746502</v>
      </c>
    </row>
    <row r="416" spans="1:5" ht="12.75">
      <c r="A416" s="4">
        <v>43243.728912037041</v>
      </c>
      <c r="B416" s="5" t="str">
        <f t="shared" ref="B416:B417" si="47">HYPERLINK("https://twitter.com/cmalleret","@cmalleret")</f>
        <v>@cmalleret</v>
      </c>
      <c r="C416" s="6" t="s">
        <v>11</v>
      </c>
      <c r="D416" s="6" t="s">
        <v>252</v>
      </c>
      <c r="E416" s="7" t="str">
        <f>HYPERLINK("https://twitter.com/cmalleret/status/999326499621801985","999326499621801985")</f>
        <v>999326499621801985</v>
      </c>
    </row>
    <row r="417" spans="1:5" ht="12.75">
      <c r="A417" s="4">
        <v>43243.730324074073</v>
      </c>
      <c r="B417" s="5" t="str">
        <f t="shared" si="47"/>
        <v>@cmalleret</v>
      </c>
      <c r="C417" s="6" t="s">
        <v>11</v>
      </c>
      <c r="D417" s="6" t="s">
        <v>162</v>
      </c>
      <c r="E417" s="7" t="str">
        <f>HYPERLINK("https://twitter.com/cmalleret/status/999327010911653891","999327010911653891")</f>
        <v>999327010911653891</v>
      </c>
    </row>
    <row r="418" spans="1:5" ht="12.75">
      <c r="A418" s="4">
        <v>43243.736516203702</v>
      </c>
      <c r="B418" s="5" t="str">
        <f>HYPERLINK("https://twitter.com/trezheur","@trezheur")</f>
        <v>@trezheur</v>
      </c>
      <c r="C418" s="6" t="s">
        <v>386</v>
      </c>
      <c r="D418" s="6" t="s">
        <v>387</v>
      </c>
      <c r="E418" s="7" t="str">
        <f>HYPERLINK("https://twitter.com/trezheur/status/999329253727657985","999329253727657985")</f>
        <v>999329253727657985</v>
      </c>
    </row>
    <row r="419" spans="1:5" ht="12.75">
      <c r="A419" s="4">
        <v>43243.749432870369</v>
      </c>
      <c r="B419" s="5" t="str">
        <f t="shared" ref="B419:B420" si="48">HYPERLINK("https://twitter.com/iladpo","@iladpo")</f>
        <v>@iladpo</v>
      </c>
      <c r="C419" s="6" t="s">
        <v>7</v>
      </c>
      <c r="D419" s="6" t="s">
        <v>388</v>
      </c>
      <c r="E419" s="7" t="str">
        <f>HYPERLINK("https://twitter.com/iladpo/status/999333936873525248","999333936873525248")</f>
        <v>999333936873525248</v>
      </c>
    </row>
    <row r="420" spans="1:5" ht="12.75">
      <c r="A420" s="4">
        <v>43243.749907407408</v>
      </c>
      <c r="B420" s="5" t="str">
        <f t="shared" si="48"/>
        <v>@iladpo</v>
      </c>
      <c r="C420" s="6" t="s">
        <v>7</v>
      </c>
      <c r="D420" s="6" t="s">
        <v>389</v>
      </c>
      <c r="E420" s="7" t="str">
        <f>HYPERLINK("https://twitter.com/iladpo/status/999334106101141510","999334106101141510")</f>
        <v>999334106101141510</v>
      </c>
    </row>
    <row r="421" spans="1:5" ht="12.75">
      <c r="A421" s="4">
        <v>43243.750520833331</v>
      </c>
      <c r="B421" s="5" t="str">
        <f>HYPERLINK("https://twitter.com/INIST_CNRS","@INIST_CNRS")</f>
        <v>@INIST_CNRS</v>
      </c>
      <c r="C421" s="6" t="s">
        <v>17</v>
      </c>
      <c r="D421" s="6" t="s">
        <v>387</v>
      </c>
      <c r="E421" s="7" t="str">
        <f>HYPERLINK("https://twitter.com/INIST_CNRS/status/999334330278334464","999334330278334464")</f>
        <v>999334330278334464</v>
      </c>
    </row>
    <row r="422" spans="1:5" ht="12.75">
      <c r="A422" s="4">
        <v>43243.759247685186</v>
      </c>
      <c r="B422" s="5" t="str">
        <f>HYPERLINK("https://twitter.com/CabaneCelia","@CabaneCelia")</f>
        <v>@CabaneCelia</v>
      </c>
      <c r="C422" s="6" t="s">
        <v>68</v>
      </c>
      <c r="D422" s="6" t="s">
        <v>390</v>
      </c>
      <c r="E422" s="7" t="str">
        <f>HYPERLINK("https://twitter.com/CabaneCelia/status/999337490891845633","999337490891845633")</f>
        <v>999337490891845633</v>
      </c>
    </row>
    <row r="423" spans="1:5" ht="12.75">
      <c r="A423" s="4">
        <v>43243.761377314819</v>
      </c>
      <c r="B423" s="5" t="str">
        <f t="shared" ref="B423:B424" si="49">HYPERLINK("https://twitter.com/fxboffy","@fxboffy")</f>
        <v>@fxboffy</v>
      </c>
      <c r="C423" s="6" t="s">
        <v>391</v>
      </c>
      <c r="D423" s="6" t="s">
        <v>392</v>
      </c>
      <c r="E423" s="7" t="str">
        <f>HYPERLINK("https://twitter.com/fxboffy/status/999338261708460032","999338261708460032")</f>
        <v>999338261708460032</v>
      </c>
    </row>
    <row r="424" spans="1:5" ht="12.75">
      <c r="A424" s="4">
        <v>43243.762106481481</v>
      </c>
      <c r="B424" s="5" t="str">
        <f t="shared" si="49"/>
        <v>@fxboffy</v>
      </c>
      <c r="C424" s="6" t="s">
        <v>391</v>
      </c>
      <c r="D424" s="6" t="s">
        <v>220</v>
      </c>
      <c r="E424" s="7" t="str">
        <f>HYPERLINK("https://twitter.com/fxboffy/status/999338525865717763","999338525865717763")</f>
        <v>999338525865717763</v>
      </c>
    </row>
    <row r="425" spans="1:5" ht="12.75">
      <c r="A425" s="4">
        <v>43243.765844907408</v>
      </c>
      <c r="B425" s="5" t="str">
        <f>HYPERLINK("https://twitter.com/Romain__V","@Romain__V")</f>
        <v>@Romain__V</v>
      </c>
      <c r="C425" s="6" t="s">
        <v>10</v>
      </c>
      <c r="D425" s="6" t="s">
        <v>393</v>
      </c>
      <c r="E425" s="7" t="str">
        <f>HYPERLINK("https://twitter.com/Romain__V/status/999339884367278081","999339884367278081")</f>
        <v>999339884367278081</v>
      </c>
    </row>
    <row r="426" spans="1:5" ht="12.75">
      <c r="A426" s="4">
        <v>43243.770115740743</v>
      </c>
      <c r="B426" s="5" t="str">
        <f>HYPERLINK("https://twitter.com/APhDre","@APhDre")</f>
        <v>@APhDre</v>
      </c>
      <c r="C426" s="6" t="s">
        <v>394</v>
      </c>
      <c r="D426" s="6" t="s">
        <v>180</v>
      </c>
      <c r="E426" s="7" t="str">
        <f>HYPERLINK("https://twitter.com/APhDre/status/999341431046238208","999341431046238208")</f>
        <v>999341431046238208</v>
      </c>
    </row>
    <row r="427" spans="1:5" ht="12.75">
      <c r="A427" s="4">
        <v>43243.852141203708</v>
      </c>
      <c r="B427" s="5" t="str">
        <f>HYPERLINK("https://twitter.com/NiederlenderC","@NiederlenderC")</f>
        <v>@NiederlenderC</v>
      </c>
      <c r="C427" s="6" t="s">
        <v>54</v>
      </c>
      <c r="D427" s="6" t="s">
        <v>387</v>
      </c>
      <c r="E427" s="7" t="str">
        <f>HYPERLINK("https://twitter.com/NiederlenderC/status/999371154140925952","999371154140925952")</f>
        <v>999371154140925952</v>
      </c>
    </row>
    <row r="428" spans="1:5" ht="12.75">
      <c r="A428" s="4">
        <v>43243.857141203705</v>
      </c>
      <c r="B428" s="5" t="str">
        <f>HYPERLINK("https://twitter.com/071625348","@071625348")</f>
        <v>@071625348</v>
      </c>
      <c r="C428" s="6" t="s">
        <v>31</v>
      </c>
      <c r="D428" s="6" t="s">
        <v>395</v>
      </c>
      <c r="E428" s="7" t="str">
        <f>HYPERLINK("https://twitter.com/071625348/status/999372965438509056","999372965438509056")</f>
        <v>999372965438509056</v>
      </c>
    </row>
    <row r="429" spans="1:5" ht="12.75">
      <c r="A429" s="4">
        <v>43243.867118055554</v>
      </c>
      <c r="B429" s="5" t="str">
        <f>HYPERLINK("https://twitter.com/FranckHeas","@FranckHeas")</f>
        <v>@FranckHeas</v>
      </c>
      <c r="C429" s="6" t="s">
        <v>396</v>
      </c>
      <c r="D429" s="6" t="s">
        <v>180</v>
      </c>
      <c r="E429" s="7" t="str">
        <f>HYPERLINK("https://twitter.com/FranckHeas/status/999376584426622976","999376584426622976")</f>
        <v>999376584426622976</v>
      </c>
    </row>
    <row r="430" spans="1:5" ht="12.75">
      <c r="A430" s="4">
        <v>43243.86787037037</v>
      </c>
      <c r="B430" s="5" t="str">
        <f>HYPERLINK("https://twitter.com/mwenaime","@mwenaime")</f>
        <v>@mwenaime</v>
      </c>
      <c r="C430" s="6" t="s">
        <v>397</v>
      </c>
      <c r="D430" s="6" t="s">
        <v>180</v>
      </c>
      <c r="E430" s="7" t="str">
        <f>HYPERLINK("https://twitter.com/mwenaime/status/999376856364220416","999376856364220416")</f>
        <v>999376856364220416</v>
      </c>
    </row>
    <row r="431" spans="1:5" ht="12.75">
      <c r="A431" s="4">
        <v>43243.868958333333</v>
      </c>
      <c r="B431" s="5" t="str">
        <f>HYPERLINK("https://twitter.com/afauno","@afauno")</f>
        <v>@afauno</v>
      </c>
      <c r="C431" s="6" t="s">
        <v>398</v>
      </c>
      <c r="D431" s="6" t="s">
        <v>387</v>
      </c>
      <c r="E431" s="7" t="str">
        <f>HYPERLINK("https://twitter.com/afauno/status/999377248728834049","999377248728834049")</f>
        <v>999377248728834049</v>
      </c>
    </row>
    <row r="432" spans="1:5" ht="12.75">
      <c r="A432" s="4">
        <v>43243.892141203702</v>
      </c>
      <c r="B432" s="5" t="str">
        <f>HYPERLINK("https://twitter.com/tunguska69","@tunguska69")</f>
        <v>@tunguska69</v>
      </c>
      <c r="C432" s="6" t="s">
        <v>399</v>
      </c>
      <c r="D432" s="6" t="s">
        <v>400</v>
      </c>
      <c r="E432" s="7" t="str">
        <f>HYPERLINK("https://twitter.com/tunguska69/status/999385650309881856","999385650309881856")</f>
        <v>999385650309881856</v>
      </c>
    </row>
    <row r="433" spans="1:5" ht="12.75">
      <c r="A433" s="4">
        <v>43243.894108796296</v>
      </c>
      <c r="B433" s="5" t="str">
        <f>HYPERLINK("https://twitter.com/DamienPetermann","@DamienPetermann")</f>
        <v>@DamienPetermann</v>
      </c>
      <c r="C433" s="6" t="s">
        <v>401</v>
      </c>
      <c r="D433" s="6" t="s">
        <v>400</v>
      </c>
      <c r="E433" s="7" t="str">
        <f>HYPERLINK("https://twitter.com/DamienPetermann/status/999386363165396993","999386363165396993")</f>
        <v>999386363165396993</v>
      </c>
    </row>
    <row r="434" spans="1:5" ht="12.75">
      <c r="A434" s="4">
        <v>43243.909398148149</v>
      </c>
      <c r="B434" s="5" t="str">
        <f>HYPERLINK("https://twitter.com/symac","@symac")</f>
        <v>@symac</v>
      </c>
      <c r="C434" s="6" t="s">
        <v>116</v>
      </c>
      <c r="D434" s="6" t="s">
        <v>402</v>
      </c>
      <c r="E434" s="7" t="str">
        <f>HYPERLINK("https://twitter.com/symac/status/999391904491065344","999391904491065344")</f>
        <v>999391904491065344</v>
      </c>
    </row>
    <row r="435" spans="1:5" ht="12.75">
      <c r="A435" s="4">
        <v>43243.932800925926</v>
      </c>
      <c r="B435" s="5" t="str">
        <f>HYPERLINK("https://twitter.com/lpl_210","@lpl_210")</f>
        <v>@lpl_210</v>
      </c>
      <c r="C435" s="6" t="s">
        <v>6</v>
      </c>
      <c r="D435" s="6" t="s">
        <v>316</v>
      </c>
      <c r="E435" s="7" t="str">
        <f>HYPERLINK("https://twitter.com/lpl_210/status/999400385944215554","999400385944215554")</f>
        <v>999400385944215554</v>
      </c>
    </row>
    <row r="436" spans="1:5" ht="12.75">
      <c r="A436" s="4">
        <v>43243.93986111111</v>
      </c>
      <c r="B436" s="5" t="str">
        <f t="shared" ref="B436:B439" si="50">HYPERLINK("https://twitter.com/rlerignier","@rlerignier")</f>
        <v>@rlerignier</v>
      </c>
      <c r="C436" s="6" t="s">
        <v>45</v>
      </c>
      <c r="D436" s="6" t="s">
        <v>403</v>
      </c>
      <c r="E436" s="7" t="str">
        <f>HYPERLINK("https://twitter.com/rlerignier/status/999402942548643851","999402942548643851")</f>
        <v>999402942548643851</v>
      </c>
    </row>
    <row r="437" spans="1:5" ht="12.75">
      <c r="A437" s="4">
        <v>43243.94027777778</v>
      </c>
      <c r="B437" s="5" t="str">
        <f t="shared" si="50"/>
        <v>@rlerignier</v>
      </c>
      <c r="C437" s="6" t="s">
        <v>45</v>
      </c>
      <c r="D437" s="6" t="s">
        <v>333</v>
      </c>
      <c r="E437" s="7" t="str">
        <f>HYPERLINK("https://twitter.com/rlerignier/status/999403096173350912","999403096173350912")</f>
        <v>999403096173350912</v>
      </c>
    </row>
    <row r="438" spans="1:5" ht="12.75">
      <c r="A438" s="4">
        <v>43243.940439814818</v>
      </c>
      <c r="B438" s="5" t="str">
        <f t="shared" si="50"/>
        <v>@rlerignier</v>
      </c>
      <c r="C438" s="6" t="s">
        <v>45</v>
      </c>
      <c r="D438" s="6" t="s">
        <v>404</v>
      </c>
      <c r="E438" s="7" t="str">
        <f>HYPERLINK("https://twitter.com/rlerignier/status/999403151743750144","999403151743750144")</f>
        <v>999403151743750144</v>
      </c>
    </row>
    <row r="439" spans="1:5" ht="12.75">
      <c r="A439" s="4">
        <v>43243.940474537041</v>
      </c>
      <c r="B439" s="5" t="str">
        <f t="shared" si="50"/>
        <v>@rlerignier</v>
      </c>
      <c r="C439" s="6" t="s">
        <v>45</v>
      </c>
      <c r="D439" s="6" t="s">
        <v>405</v>
      </c>
      <c r="E439" s="7" t="str">
        <f>HYPERLINK("https://twitter.com/rlerignier/status/999403164326653954","999403164326653954")</f>
        <v>999403164326653954</v>
      </c>
    </row>
    <row r="440" spans="1:5" ht="12.75">
      <c r="A440" s="4">
        <v>43243.991041666668</v>
      </c>
      <c r="B440" s="5" t="str">
        <f>HYPERLINK("https://twitter.com/http2infodoc","@http2infodoc")</f>
        <v>@http2infodoc</v>
      </c>
      <c r="C440" s="6" t="s">
        <v>406</v>
      </c>
      <c r="D440" s="6" t="s">
        <v>316</v>
      </c>
      <c r="E440" s="7" t="str">
        <f>HYPERLINK("https://twitter.com/http2infodoc/status/999421492642418689","999421492642418689")</f>
        <v>999421492642418689</v>
      </c>
    </row>
    <row r="441" spans="1:5" ht="12.75">
      <c r="A441" s="4">
        <v>43243.99287037037</v>
      </c>
      <c r="B441" s="5" t="str">
        <f>HYPERLINK("https://twitter.com/SogobaSouleyman","@SogobaSouleyman")</f>
        <v>@SogobaSouleyman</v>
      </c>
      <c r="C441" s="6" t="s">
        <v>30</v>
      </c>
      <c r="D441" s="6" t="s">
        <v>385</v>
      </c>
      <c r="E441" s="7" t="str">
        <f>HYPERLINK("https://twitter.com/SogobaSouleyman/status/999422154688131072","999422154688131072")</f>
        <v>999422154688131072</v>
      </c>
    </row>
    <row r="442" spans="1:5" ht="12.75">
      <c r="A442" s="4">
        <v>43244.066400462965</v>
      </c>
      <c r="B442" s="5" t="str">
        <f>HYPERLINK("https://twitter.com/peachaku","@peachaku")</f>
        <v>@peachaku</v>
      </c>
      <c r="C442" s="6" t="s">
        <v>44</v>
      </c>
      <c r="D442" s="6" t="s">
        <v>407</v>
      </c>
      <c r="E442" s="7" t="str">
        <f>HYPERLINK("https://twitter.com/peachaku/status/999448801130811393","999448801130811393")</f>
        <v>999448801130811393</v>
      </c>
    </row>
    <row r="443" spans="1:5" ht="12.75">
      <c r="A443" s="4">
        <v>43244.101655092592</v>
      </c>
      <c r="B443" s="5" t="str">
        <f>HYPERLINK("https://twitter.com/071625348","@071625348")</f>
        <v>@071625348</v>
      </c>
      <c r="C443" s="6" t="s">
        <v>31</v>
      </c>
      <c r="D443" s="6" t="s">
        <v>408</v>
      </c>
      <c r="E443" s="7" t="str">
        <f>HYPERLINK("https://twitter.com/071625348/status/999461574598381568","999461574598381568")</f>
        <v>999461574598381568</v>
      </c>
    </row>
    <row r="444" spans="1:5" ht="12.75">
      <c r="A444" s="4">
        <v>43244.23065972222</v>
      </c>
      <c r="B444" s="5" t="str">
        <f>HYPERLINK("https://twitter.com/nomealore","@nomealore")</f>
        <v>@nomealore</v>
      </c>
      <c r="C444" s="6" t="s">
        <v>409</v>
      </c>
      <c r="D444" s="6" t="s">
        <v>316</v>
      </c>
      <c r="E444" s="7" t="str">
        <f>HYPERLINK("https://twitter.com/nomealore/status/999508326869356544","999508326869356544")</f>
        <v>999508326869356544</v>
      </c>
    </row>
    <row r="445" spans="1:5" ht="12.75">
      <c r="A445" s="4">
        <v>43244.263368055559</v>
      </c>
      <c r="B445" s="5" t="str">
        <f>HYPERLINK("https://twitter.com/AltheaDelalune","@AltheaDelalune")</f>
        <v>@AltheaDelalune</v>
      </c>
      <c r="C445" s="6" t="s">
        <v>410</v>
      </c>
      <c r="D445" s="6" t="s">
        <v>316</v>
      </c>
      <c r="E445" s="7" t="str">
        <f>HYPERLINK("https://twitter.com/AltheaDelalune/status/999520178391146497","999520178391146497")</f>
        <v>999520178391146497</v>
      </c>
    </row>
    <row r="446" spans="1:5" ht="12.75">
      <c r="A446" s="4">
        <v>43244.271377314813</v>
      </c>
      <c r="B446" s="5" t="str">
        <f>HYPERLINK("https://twitter.com/LaLoiDesOurs","@LaLoiDesOurs")</f>
        <v>@LaLoiDesOurs</v>
      </c>
      <c r="C446" s="6" t="s">
        <v>322</v>
      </c>
      <c r="D446" s="6" t="s">
        <v>180</v>
      </c>
      <c r="E446" s="7" t="str">
        <f>HYPERLINK("https://twitter.com/LaLoiDesOurs/status/999523083332579328","999523083332579328")</f>
        <v>999523083332579328</v>
      </c>
    </row>
    <row r="447" spans="1:5" ht="12.75">
      <c r="A447" s="4">
        <v>43244.277199074073</v>
      </c>
      <c r="B447" s="5" t="str">
        <f>HYPERLINK("https://twitter.com/MelanieJaoul","@MelanieJaoul")</f>
        <v>@MelanieJaoul</v>
      </c>
      <c r="C447" s="6" t="s">
        <v>411</v>
      </c>
      <c r="D447" s="6" t="s">
        <v>180</v>
      </c>
      <c r="E447" s="7" t="str">
        <f>HYPERLINK("https://twitter.com/MelanieJaoul/status/999525189372268544","999525189372268544")</f>
        <v>999525189372268544</v>
      </c>
    </row>
    <row r="448" spans="1:5" ht="12.75">
      <c r="A448" s="4">
        <v>43244.308518518519</v>
      </c>
      <c r="B448" s="5" t="str">
        <f t="shared" ref="B448:B451" si="51">HYPERLINK("https://twitter.com/com_abes","@com_abes")</f>
        <v>@com_abes</v>
      </c>
      <c r="C448" s="6" t="s">
        <v>12</v>
      </c>
      <c r="D448" s="6" t="s">
        <v>412</v>
      </c>
      <c r="E448" s="7" t="str">
        <f>HYPERLINK("https://twitter.com/com_abes/status/999536541256028161","999536541256028161")</f>
        <v>999536541256028161</v>
      </c>
    </row>
    <row r="449" spans="1:5" ht="12.75">
      <c r="A449" s="4">
        <v>43244.309803240743</v>
      </c>
      <c r="B449" s="5" t="str">
        <f t="shared" si="51"/>
        <v>@com_abes</v>
      </c>
      <c r="C449" s="6" t="s">
        <v>12</v>
      </c>
      <c r="D449" s="6" t="s">
        <v>413</v>
      </c>
      <c r="E449" s="7" t="str">
        <f>HYPERLINK("https://twitter.com/com_abes/status/999537006530179072","999537006530179072")</f>
        <v>999537006530179072</v>
      </c>
    </row>
    <row r="450" spans="1:5" ht="12.75">
      <c r="A450" s="4">
        <v>43244.310636574075</v>
      </c>
      <c r="B450" s="5" t="str">
        <f t="shared" si="51"/>
        <v>@com_abes</v>
      </c>
      <c r="C450" s="6" t="s">
        <v>12</v>
      </c>
      <c r="D450" s="6" t="s">
        <v>414</v>
      </c>
      <c r="E450" s="7" t="str">
        <f>HYPERLINK("https://twitter.com/com_abes/status/999537308289388544","999537308289388544")</f>
        <v>999537308289388544</v>
      </c>
    </row>
    <row r="451" spans="1:5" ht="12.75">
      <c r="A451" s="4">
        <v>43244.31114583333</v>
      </c>
      <c r="B451" s="5" t="str">
        <f t="shared" si="51"/>
        <v>@com_abes</v>
      </c>
      <c r="C451" s="6" t="s">
        <v>12</v>
      </c>
      <c r="D451" s="6" t="s">
        <v>415</v>
      </c>
      <c r="E451" s="7" t="str">
        <f>HYPERLINK("https://twitter.com/com_abes/status/999537493505642497","999537493505642497")</f>
        <v>999537493505642497</v>
      </c>
    </row>
    <row r="452" spans="1:5" ht="12.75">
      <c r="A452" s="4">
        <v>43244.311678240745</v>
      </c>
      <c r="B452" s="5" t="str">
        <f>HYPERLINK("https://twitter.com/jjeanguenin","@jjeanguenin")</f>
        <v>@jjeanguenin</v>
      </c>
      <c r="C452" s="6" t="s">
        <v>27</v>
      </c>
      <c r="D452" s="6" t="s">
        <v>416</v>
      </c>
      <c r="E452" s="7" t="str">
        <f>HYPERLINK("https://twitter.com/jjeanguenin/status/999537686821195776","999537686821195776")</f>
        <v>999537686821195776</v>
      </c>
    </row>
    <row r="453" spans="1:5" ht="12.75">
      <c r="A453" s="4">
        <v>43244.314166666663</v>
      </c>
      <c r="B453" s="5" t="str">
        <f t="shared" ref="B453:B454" si="52">HYPERLINK("https://twitter.com/com_abes","@com_abes")</f>
        <v>@com_abes</v>
      </c>
      <c r="C453" s="6" t="s">
        <v>12</v>
      </c>
      <c r="D453" s="6" t="s">
        <v>417</v>
      </c>
      <c r="E453" s="7" t="str">
        <f>HYPERLINK("https://twitter.com/com_abes/status/999538588374257665","999538588374257665")</f>
        <v>999538588374257665</v>
      </c>
    </row>
    <row r="454" spans="1:5" ht="12.75">
      <c r="A454" s="4">
        <v>43244.315393518518</v>
      </c>
      <c r="B454" s="5" t="str">
        <f t="shared" si="52"/>
        <v>@com_abes</v>
      </c>
      <c r="C454" s="6" t="s">
        <v>12</v>
      </c>
      <c r="D454" s="6" t="s">
        <v>418</v>
      </c>
      <c r="E454" s="7" t="str">
        <f>HYPERLINK("https://twitter.com/com_abes/status/999539030713946112","999539030713946112")</f>
        <v>999539030713946112</v>
      </c>
    </row>
    <row r="455" spans="1:5" ht="12.75">
      <c r="A455" s="4">
        <v>43244.316388888888</v>
      </c>
      <c r="B455" s="5" t="str">
        <f>HYPERLINK("https://twitter.com/archives_masala","@archives_masala")</f>
        <v>@archives_masala</v>
      </c>
      <c r="C455" s="6" t="s">
        <v>419</v>
      </c>
      <c r="D455" s="6" t="s">
        <v>119</v>
      </c>
      <c r="E455" s="7" t="str">
        <f>HYPERLINK("https://twitter.com/archives_masala/status/999539392124514306","999539392124514306")</f>
        <v>999539392124514306</v>
      </c>
    </row>
    <row r="456" spans="1:5" ht="12.75">
      <c r="A456" s="4">
        <v>43244.325694444444</v>
      </c>
      <c r="B456" s="5" t="str">
        <f>HYPERLINK("https://twitter.com/Amyviolet","@Amyviolet")</f>
        <v>@Amyviolet</v>
      </c>
      <c r="C456" s="6" t="s">
        <v>20</v>
      </c>
      <c r="D456" s="6" t="s">
        <v>420</v>
      </c>
      <c r="E456" s="7" t="str">
        <f>HYPERLINK("https://twitter.com/Amyviolet/status/999542764474916864","999542764474916864")</f>
        <v>999542764474916864</v>
      </c>
    </row>
    <row r="457" spans="1:5" ht="12.75">
      <c r="A457" s="4">
        <v>43244.336076388892</v>
      </c>
      <c r="B457" s="5" t="str">
        <f>HYPERLINK("https://twitter.com/CabaneCelia","@CabaneCelia")</f>
        <v>@CabaneCelia</v>
      </c>
      <c r="C457" s="6" t="s">
        <v>68</v>
      </c>
      <c r="D457" s="6" t="s">
        <v>421</v>
      </c>
      <c r="E457" s="7" t="str">
        <f>HYPERLINK("https://twitter.com/CabaneCelia/status/999546529164775425","999546529164775425")</f>
        <v>999546529164775425</v>
      </c>
    </row>
    <row r="458" spans="1:5" ht="12.75">
      <c r="A458" s="4">
        <v>43244.336412037039</v>
      </c>
      <c r="B458" s="5" t="str">
        <f>HYPERLINK("https://twitter.com/com_abes","@com_abes")</f>
        <v>@com_abes</v>
      </c>
      <c r="C458" s="6" t="s">
        <v>12</v>
      </c>
      <c r="D458" s="6" t="s">
        <v>422</v>
      </c>
      <c r="E458" s="7" t="str">
        <f>HYPERLINK("https://twitter.com/com_abes/status/999546650149433345","999546650149433345")</f>
        <v>999546650149433345</v>
      </c>
    </row>
    <row r="459" spans="1:5" ht="12.75">
      <c r="A459" s="4">
        <v>43244.337719907402</v>
      </c>
      <c r="B459" s="5" t="str">
        <f>HYPERLINK("https://twitter.com/BUbdxm","@BUbdxm")</f>
        <v>@BUbdxm</v>
      </c>
      <c r="C459" s="6" t="s">
        <v>52</v>
      </c>
      <c r="D459" s="6" t="s">
        <v>423</v>
      </c>
      <c r="E459" s="7" t="str">
        <f>HYPERLINK("https://twitter.com/BUbdxm/status/999547122042142722","999547122042142722")</f>
        <v>999547122042142722</v>
      </c>
    </row>
    <row r="460" spans="1:5" ht="12.75">
      <c r="A460" s="4">
        <v>43244.339247685188</v>
      </c>
      <c r="B460" s="5" t="str">
        <f>HYPERLINK("https://twitter.com/Marie_Idille","@Marie_Idille")</f>
        <v>@Marie_Idille</v>
      </c>
      <c r="C460" s="6" t="s">
        <v>22</v>
      </c>
      <c r="D460" s="6" t="s">
        <v>424</v>
      </c>
      <c r="E460" s="7" t="str">
        <f>HYPERLINK("https://twitter.com/Marie_Idille/status/999547678244687872","999547678244687872")</f>
        <v>999547678244687872</v>
      </c>
    </row>
    <row r="461" spans="1:5" ht="12.75">
      <c r="A461" s="4">
        <v>43244.340011574073</v>
      </c>
      <c r="B461" s="5" t="str">
        <f>HYPERLINK("https://twitter.com/com_abes","@com_abes")</f>
        <v>@com_abes</v>
      </c>
      <c r="C461" s="6" t="s">
        <v>12</v>
      </c>
      <c r="D461" s="6" t="s">
        <v>425</v>
      </c>
      <c r="E461" s="7" t="str">
        <f>HYPERLINK("https://twitter.com/com_abes/status/999547955370778624","999547955370778624")</f>
        <v>999547955370778624</v>
      </c>
    </row>
    <row r="462" spans="1:5" ht="12.75">
      <c r="A462" s="4">
        <v>43244.341458333336</v>
      </c>
      <c r="B462" s="5" t="str">
        <f>HYPERLINK("https://twitter.com/CabaneCelia","@CabaneCelia")</f>
        <v>@CabaneCelia</v>
      </c>
      <c r="C462" s="6" t="s">
        <v>68</v>
      </c>
      <c r="D462" s="6" t="s">
        <v>426</v>
      </c>
      <c r="E462" s="7" t="str">
        <f>HYPERLINK("https://twitter.com/CabaneCelia/status/999548476408107008","999548476408107008")</f>
        <v>999548476408107008</v>
      </c>
    </row>
    <row r="463" spans="1:5" ht="12.75">
      <c r="A463" s="4">
        <v>43244.342164351852</v>
      </c>
      <c r="B463" s="5" t="str">
        <f>HYPERLINK("https://twitter.com/EmilieGicquiaud","@EmilieGicquiaud")</f>
        <v>@EmilieGicquiaud</v>
      </c>
      <c r="C463" s="6" t="s">
        <v>427</v>
      </c>
      <c r="D463" s="6" t="s">
        <v>180</v>
      </c>
      <c r="E463" s="7" t="str">
        <f>HYPERLINK("https://twitter.com/EmilieGicquiaud/status/999548732889804802","999548732889804802")</f>
        <v>999548732889804802</v>
      </c>
    </row>
    <row r="464" spans="1:5" ht="12.75">
      <c r="A464" s="4">
        <v>43244.342858796299</v>
      </c>
      <c r="B464" s="5" t="str">
        <f>HYPERLINK("https://twitter.com/CabaneCelia","@CabaneCelia")</f>
        <v>@CabaneCelia</v>
      </c>
      <c r="C464" s="6" t="s">
        <v>68</v>
      </c>
      <c r="D464" s="6" t="s">
        <v>428</v>
      </c>
      <c r="E464" s="7" t="str">
        <f>HYPERLINK("https://twitter.com/CabaneCelia/status/999548985416306689","999548985416306689")</f>
        <v>999548985416306689</v>
      </c>
    </row>
    <row r="465" spans="1:5" ht="12.75">
      <c r="A465" s="4">
        <v>43244.343217592592</v>
      </c>
      <c r="B465" s="5" t="str">
        <f>HYPERLINK("https://twitter.com/ISSN_IC","@ISSN_IC")</f>
        <v>@ISSN_IC</v>
      </c>
      <c r="C465" s="6" t="s">
        <v>26</v>
      </c>
      <c r="D465" s="6" t="s">
        <v>429</v>
      </c>
      <c r="E465" s="7" t="str">
        <f>HYPERLINK("https://twitter.com/ISSN_IC/status/999549113883615232","999549113883615232")</f>
        <v>999549113883615232</v>
      </c>
    </row>
    <row r="466" spans="1:5" ht="12.75">
      <c r="A466" s="4">
        <v>43244.3440625</v>
      </c>
      <c r="B466" s="5" t="str">
        <f>HYPERLINK("https://twitter.com/com_abes","@com_abes")</f>
        <v>@com_abes</v>
      </c>
      <c r="C466" s="6" t="s">
        <v>12</v>
      </c>
      <c r="D466" s="6" t="s">
        <v>430</v>
      </c>
      <c r="E466" s="7" t="str">
        <f>HYPERLINK("https://twitter.com/com_abes/status/999549422592774144","999549422592774144")</f>
        <v>999549422592774144</v>
      </c>
    </row>
    <row r="467" spans="1:5" ht="12.75">
      <c r="A467" s="4">
        <v>43244.345162037032</v>
      </c>
      <c r="B467" s="5" t="str">
        <f>HYPERLINK("https://twitter.com/Amyviolet","@Amyviolet")</f>
        <v>@Amyviolet</v>
      </c>
      <c r="C467" s="6" t="s">
        <v>20</v>
      </c>
      <c r="D467" s="6" t="s">
        <v>431</v>
      </c>
      <c r="E467" s="7" t="str">
        <f>HYPERLINK("https://twitter.com/Amyviolet/status/999549820032430080","999549820032430080")</f>
        <v>999549820032430080</v>
      </c>
    </row>
    <row r="468" spans="1:5" ht="12.75">
      <c r="A468" s="4">
        <v>43244.34575231481</v>
      </c>
      <c r="B468" s="5" t="str">
        <f>HYPERLINK("https://twitter.com/Le_Meunier_Del","@Le_Meunier_Del")</f>
        <v>@Le_Meunier_Del</v>
      </c>
      <c r="C468" s="6" t="s">
        <v>61</v>
      </c>
      <c r="D468" s="6" t="s">
        <v>432</v>
      </c>
      <c r="E468" s="7" t="str">
        <f>HYPERLINK("https://twitter.com/Le_Meunier_Del/status/999550034277470208","999550034277470208")</f>
        <v>999550034277470208</v>
      </c>
    </row>
    <row r="469" spans="1:5" ht="12.75">
      <c r="A469" s="4">
        <v>43244.345763888894</v>
      </c>
      <c r="B469" s="5" t="str">
        <f>HYPERLINK("https://twitter.com/com_abes","@com_abes")</f>
        <v>@com_abes</v>
      </c>
      <c r="C469" s="6" t="s">
        <v>12</v>
      </c>
      <c r="D469" s="6" t="s">
        <v>433</v>
      </c>
      <c r="E469" s="7" t="str">
        <f>HYPERLINK("https://twitter.com/com_abes/status/999550038199230464","999550038199230464")</f>
        <v>999550038199230464</v>
      </c>
    </row>
    <row r="470" spans="1:5" ht="12.75">
      <c r="A470" s="4">
        <v>43244.347754629634</v>
      </c>
      <c r="B470" s="5" t="str">
        <f>HYPERLINK("https://twitter.com/Marie_Idille","@Marie_Idille")</f>
        <v>@Marie_Idille</v>
      </c>
      <c r="C470" s="6" t="s">
        <v>22</v>
      </c>
      <c r="D470" s="6" t="s">
        <v>434</v>
      </c>
      <c r="E470" s="7" t="str">
        <f>HYPERLINK("https://twitter.com/Marie_Idille/status/999550758772232192","999550758772232192")</f>
        <v>999550758772232192</v>
      </c>
    </row>
    <row r="471" spans="1:5" ht="12.75">
      <c r="A471" s="4">
        <v>43244.348159722227</v>
      </c>
      <c r="B471" s="5" t="str">
        <f>HYPERLINK("https://twitter.com/com_abes","@com_abes")</f>
        <v>@com_abes</v>
      </c>
      <c r="C471" s="6" t="s">
        <v>12</v>
      </c>
      <c r="D471" s="6" t="s">
        <v>435</v>
      </c>
      <c r="E471" s="7" t="str">
        <f>HYPERLINK("https://twitter.com/com_abes/status/999550905199550465","999550905199550465")</f>
        <v>999550905199550465</v>
      </c>
    </row>
    <row r="472" spans="1:5" ht="12.75">
      <c r="A472" s="4">
        <v>43244.348506944443</v>
      </c>
      <c r="B472" s="5" t="str">
        <f>HYPERLINK("https://twitter.com/Le_Meunier_Del","@Le_Meunier_Del")</f>
        <v>@Le_Meunier_Del</v>
      </c>
      <c r="C472" s="6" t="s">
        <v>61</v>
      </c>
      <c r="D472" s="6" t="s">
        <v>436</v>
      </c>
      <c r="E472" s="7" t="str">
        <f>HYPERLINK("https://twitter.com/Le_Meunier_Del/status/999551030974173184","999551030974173184")</f>
        <v>999551030974173184</v>
      </c>
    </row>
    <row r="473" spans="1:5" ht="12.75">
      <c r="A473" s="4">
        <v>43244.348645833335</v>
      </c>
      <c r="B473" s="5" t="str">
        <f t="shared" ref="B473:B475" si="53">HYPERLINK("https://twitter.com/com_abes","@com_abes")</f>
        <v>@com_abes</v>
      </c>
      <c r="C473" s="6" t="s">
        <v>12</v>
      </c>
      <c r="D473" s="6" t="s">
        <v>437</v>
      </c>
      <c r="E473" s="7" t="str">
        <f>HYPERLINK("https://twitter.com/com_abes/status/999551081242857472","999551081242857472")</f>
        <v>999551081242857472</v>
      </c>
    </row>
    <row r="474" spans="1:5" ht="12.75">
      <c r="A474" s="4">
        <v>43244.348703703705</v>
      </c>
      <c r="B474" s="5" t="str">
        <f t="shared" si="53"/>
        <v>@com_abes</v>
      </c>
      <c r="C474" s="6" t="s">
        <v>12</v>
      </c>
      <c r="D474" s="6" t="s">
        <v>438</v>
      </c>
      <c r="E474" s="7" t="str">
        <f>HYPERLINK("https://twitter.com/com_abes/status/999551103644651520","999551103644651520")</f>
        <v>999551103644651520</v>
      </c>
    </row>
    <row r="475" spans="1:5" ht="12.75">
      <c r="A475" s="4">
        <v>43244.348761574074</v>
      </c>
      <c r="B475" s="5" t="str">
        <f t="shared" si="53"/>
        <v>@com_abes</v>
      </c>
      <c r="C475" s="6" t="s">
        <v>12</v>
      </c>
      <c r="D475" s="6" t="s">
        <v>432</v>
      </c>
      <c r="E475" s="7" t="str">
        <f>HYPERLINK("https://twitter.com/com_abes/status/999551122787438592","999551122787438592")</f>
        <v>999551122787438592</v>
      </c>
    </row>
    <row r="476" spans="1:5" ht="12.75">
      <c r="A476" s="4">
        <v>43244.349780092598</v>
      </c>
      <c r="B476" s="5" t="str">
        <f>HYPERLINK("https://twitter.com/CabaneCelia","@CabaneCelia")</f>
        <v>@CabaneCelia</v>
      </c>
      <c r="C476" s="6" t="s">
        <v>68</v>
      </c>
      <c r="D476" s="6" t="s">
        <v>439</v>
      </c>
      <c r="E476" s="7" t="str">
        <f>HYPERLINK("https://twitter.com/CabaneCelia/status/999551494369267712","999551494369267712")</f>
        <v>999551494369267712</v>
      </c>
    </row>
    <row r="477" spans="1:5" ht="12.75">
      <c r="A477" s="4">
        <v>43244.350428240738</v>
      </c>
      <c r="B477" s="5" t="str">
        <f>HYPERLINK("https://twitter.com/com_abes","@com_abes")</f>
        <v>@com_abes</v>
      </c>
      <c r="C477" s="6" t="s">
        <v>12</v>
      </c>
      <c r="D477" s="6" t="s">
        <v>440</v>
      </c>
      <c r="E477" s="7" t="str">
        <f>HYPERLINK("https://twitter.com/com_abes/status/999551729942319104","999551729942319104")</f>
        <v>999551729942319104</v>
      </c>
    </row>
    <row r="478" spans="1:5" ht="12.75">
      <c r="A478" s="4">
        <v>43244.351134259261</v>
      </c>
      <c r="B478" s="5" t="str">
        <f>HYPERLINK("https://twitter.com/ISSN_IC","@ISSN_IC")</f>
        <v>@ISSN_IC</v>
      </c>
      <c r="C478" s="6" t="s">
        <v>26</v>
      </c>
      <c r="D478" s="6" t="s">
        <v>441</v>
      </c>
      <c r="E478" s="7" t="str">
        <f>HYPERLINK("https://twitter.com/ISSN_IC/status/999551984721186817","999551984721186817")</f>
        <v>999551984721186817</v>
      </c>
    </row>
    <row r="479" spans="1:5" ht="12.75">
      <c r="A479" s="4">
        <v>43244.353645833333</v>
      </c>
      <c r="B479" s="5" t="str">
        <f>HYPERLINK("https://twitter.com/Marie_Idille","@Marie_Idille")</f>
        <v>@Marie_Idille</v>
      </c>
      <c r="C479" s="6" t="s">
        <v>22</v>
      </c>
      <c r="D479" s="6" t="s">
        <v>442</v>
      </c>
      <c r="E479" s="7" t="str">
        <f>HYPERLINK("https://twitter.com/Marie_Idille/status/999552895631675392","999552895631675392")</f>
        <v>999552895631675392</v>
      </c>
    </row>
    <row r="480" spans="1:5" ht="12.75">
      <c r="A480" s="4">
        <v>43244.359085648146</v>
      </c>
      <c r="B480" s="5" t="str">
        <f>HYPERLINK("https://twitter.com/CabaneCelia","@CabaneCelia")</f>
        <v>@CabaneCelia</v>
      </c>
      <c r="C480" s="6" t="s">
        <v>68</v>
      </c>
      <c r="D480" s="6" t="s">
        <v>443</v>
      </c>
      <c r="E480" s="7" t="str">
        <f>HYPERLINK("https://twitter.com/CabaneCelia/status/999554866958790656","999554866958790656")</f>
        <v>999554866958790656</v>
      </c>
    </row>
    <row r="481" spans="1:5" ht="12.75">
      <c r="A481" s="4">
        <v>43244.360081018516</v>
      </c>
      <c r="B481" s="5" t="str">
        <f>HYPERLINK("https://twitter.com/Marie_Idille","@Marie_Idille")</f>
        <v>@Marie_Idille</v>
      </c>
      <c r="C481" s="6" t="s">
        <v>22</v>
      </c>
      <c r="D481" s="6" t="s">
        <v>444</v>
      </c>
      <c r="E481" s="7" t="str">
        <f>HYPERLINK("https://twitter.com/Marie_Idille/status/999555227266224128","999555227266224128")</f>
        <v>999555227266224128</v>
      </c>
    </row>
    <row r="482" spans="1:5" ht="12.75">
      <c r="A482" s="4">
        <v>43244.360300925924</v>
      </c>
      <c r="B482" s="5" t="str">
        <f>HYPERLINK("https://twitter.com/Amyviolet","@Amyviolet")</f>
        <v>@Amyviolet</v>
      </c>
      <c r="C482" s="6" t="s">
        <v>20</v>
      </c>
      <c r="D482" s="6" t="s">
        <v>445</v>
      </c>
      <c r="E482" s="7" t="str">
        <f>HYPERLINK("https://twitter.com/Amyviolet/status/999555305204781056","999555305204781056")</f>
        <v>999555305204781056</v>
      </c>
    </row>
    <row r="483" spans="1:5" ht="12.75">
      <c r="A483" s="4">
        <v>43244.36105324074</v>
      </c>
      <c r="B483" s="5" t="str">
        <f>HYPERLINK("https://twitter.com/precisement","@precisement")</f>
        <v>@precisement</v>
      </c>
      <c r="C483" s="9" t="s">
        <v>308</v>
      </c>
      <c r="D483" s="6" t="s">
        <v>404</v>
      </c>
      <c r="E483" s="7" t="str">
        <f>HYPERLINK("https://twitter.com/precisement/status/999555577687797760","999555577687797760")</f>
        <v>999555577687797760</v>
      </c>
    </row>
    <row r="484" spans="1:5" ht="12.75">
      <c r="A484" s="4">
        <v>43244.361331018517</v>
      </c>
      <c r="B484" s="5" t="str">
        <f t="shared" ref="B484:B485" si="54">HYPERLINK("https://twitter.com/com_abes","@com_abes")</f>
        <v>@com_abes</v>
      </c>
      <c r="C484" s="6" t="s">
        <v>12</v>
      </c>
      <c r="D484" s="6" t="s">
        <v>446</v>
      </c>
      <c r="E484" s="7" t="str">
        <f>HYPERLINK("https://twitter.com/com_abes/status/999555679135428608","999555679135428608")</f>
        <v>999555679135428608</v>
      </c>
    </row>
    <row r="485" spans="1:5" ht="12.75">
      <c r="A485" s="4">
        <v>43244.362118055556</v>
      </c>
      <c r="B485" s="5" t="str">
        <f t="shared" si="54"/>
        <v>@com_abes</v>
      </c>
      <c r="C485" s="6" t="s">
        <v>12</v>
      </c>
      <c r="D485" s="6" t="s">
        <v>447</v>
      </c>
      <c r="E485" s="7" t="str">
        <f>HYPERLINK("https://twitter.com/com_abes/status/999555966558527489","999555966558527489")</f>
        <v>999555966558527489</v>
      </c>
    </row>
    <row r="486" spans="1:5" ht="12.75">
      <c r="A486" s="4">
        <v>43244.364895833336</v>
      </c>
      <c r="B486" s="5" t="str">
        <f>HYPERLINK("https://twitter.com/CabaneCelia","@CabaneCelia")</f>
        <v>@CabaneCelia</v>
      </c>
      <c r="C486" s="6" t="s">
        <v>68</v>
      </c>
      <c r="D486" s="6" t="s">
        <v>448</v>
      </c>
      <c r="E486" s="7" t="str">
        <f>HYPERLINK("https://twitter.com/CabaneCelia/status/999556969764671488","999556969764671488")</f>
        <v>999556969764671488</v>
      </c>
    </row>
    <row r="487" spans="1:5" ht="12.75">
      <c r="A487" s="4">
        <v>43244.366539351853</v>
      </c>
      <c r="B487" s="5" t="str">
        <f>HYPERLINK("https://twitter.com/ISSN_IC","@ISSN_IC")</f>
        <v>@ISSN_IC</v>
      </c>
      <c r="C487" s="6" t="s">
        <v>26</v>
      </c>
      <c r="D487" s="6" t="s">
        <v>449</v>
      </c>
      <c r="E487" s="7" t="str">
        <f>HYPERLINK("https://twitter.com/ISSN_IC/status/999557566798745601","999557566798745601")</f>
        <v>999557566798745601</v>
      </c>
    </row>
    <row r="488" spans="1:5" ht="12.75">
      <c r="A488" s="4">
        <v>43244.367129629631</v>
      </c>
      <c r="B488" s="5" t="str">
        <f>HYPERLINK("https://twitter.com/CabaneCelia","@CabaneCelia")</f>
        <v>@CabaneCelia</v>
      </c>
      <c r="C488" s="6" t="s">
        <v>68</v>
      </c>
      <c r="D488" s="6" t="s">
        <v>450</v>
      </c>
      <c r="E488" s="7" t="str">
        <f>HYPERLINK("https://twitter.com/CabaneCelia/status/999557780053938176","999557780053938176")</f>
        <v>999557780053938176</v>
      </c>
    </row>
    <row r="489" spans="1:5" ht="12.75">
      <c r="A489" s="4">
        <v>43244.367465277777</v>
      </c>
      <c r="B489" s="5" t="str">
        <f t="shared" ref="B489:B491" si="55">HYPERLINK("https://twitter.com/com_abes","@com_abes")</f>
        <v>@com_abes</v>
      </c>
      <c r="C489" s="6" t="s">
        <v>12</v>
      </c>
      <c r="D489" s="6" t="s">
        <v>451</v>
      </c>
      <c r="E489" s="7" t="str">
        <f>HYPERLINK("https://twitter.com/com_abes/status/999557902171099136","999557902171099136")</f>
        <v>999557902171099136</v>
      </c>
    </row>
    <row r="490" spans="1:5" ht="12.75">
      <c r="A490" s="4">
        <v>43244.37027777778</v>
      </c>
      <c r="B490" s="5" t="str">
        <f t="shared" si="55"/>
        <v>@com_abes</v>
      </c>
      <c r="C490" s="6" t="s">
        <v>12</v>
      </c>
      <c r="D490" s="6" t="s">
        <v>452</v>
      </c>
      <c r="E490" s="7" t="str">
        <f>HYPERLINK("https://twitter.com/com_abes/status/999558919788945408","999558919788945408")</f>
        <v>999558919788945408</v>
      </c>
    </row>
    <row r="491" spans="1:5" ht="12.75">
      <c r="A491" s="4">
        <v>43244.371076388888</v>
      </c>
      <c r="B491" s="5" t="str">
        <f t="shared" si="55"/>
        <v>@com_abes</v>
      </c>
      <c r="C491" s="6" t="s">
        <v>12</v>
      </c>
      <c r="D491" s="6" t="s">
        <v>453</v>
      </c>
      <c r="E491" s="7" t="str">
        <f>HYPERLINK("https://twitter.com/com_abes/status/999559209598537728","999559209598537728")</f>
        <v>999559209598537728</v>
      </c>
    </row>
    <row r="492" spans="1:5" ht="12.75">
      <c r="A492" s="4">
        <v>43244.374143518522</v>
      </c>
      <c r="B492" s="5" t="str">
        <f>HYPERLINK("https://twitter.com/UjuBib","@UjuBib")</f>
        <v>@UjuBib</v>
      </c>
      <c r="C492" s="6" t="s">
        <v>29</v>
      </c>
      <c r="D492" s="6" t="s">
        <v>316</v>
      </c>
      <c r="E492" s="7" t="str">
        <f>HYPERLINK("https://twitter.com/UjuBib/status/999560320883535872","999560320883535872")</f>
        <v>999560320883535872</v>
      </c>
    </row>
    <row r="493" spans="1:5" ht="12.75">
      <c r="A493" s="4">
        <v>43244.3752662037</v>
      </c>
      <c r="B493" s="5" t="str">
        <f>HYPERLINK("https://twitter.com/valbertrand","@valbertrand")</f>
        <v>@valbertrand</v>
      </c>
      <c r="C493" s="6" t="s">
        <v>454</v>
      </c>
      <c r="D493" s="6" t="s">
        <v>433</v>
      </c>
      <c r="E493" s="7" t="str">
        <f>HYPERLINK("https://twitter.com/valbertrand/status/999560729446551553","999560729446551553")</f>
        <v>999560729446551553</v>
      </c>
    </row>
    <row r="494" spans="1:5" ht="12.75">
      <c r="A494" s="4">
        <v>43244.375381944439</v>
      </c>
      <c r="B494" s="5" t="str">
        <f t="shared" ref="B494:B496" si="56">HYPERLINK("https://twitter.com/MrxThesesABES","@MrxThesesABES")</f>
        <v>@MrxThesesABES</v>
      </c>
      <c r="C494" s="6" t="s">
        <v>9</v>
      </c>
      <c r="D494" s="6" t="s">
        <v>435</v>
      </c>
      <c r="E494" s="7" t="str">
        <f>HYPERLINK("https://twitter.com/MrxThesesABES/status/999560772832415744","999560772832415744")</f>
        <v>999560772832415744</v>
      </c>
    </row>
    <row r="495" spans="1:5" ht="12.75">
      <c r="A495" s="4">
        <v>43244.375486111108</v>
      </c>
      <c r="B495" s="5" t="str">
        <f t="shared" si="56"/>
        <v>@MrxThesesABES</v>
      </c>
      <c r="C495" s="6" t="s">
        <v>9</v>
      </c>
      <c r="D495" s="6" t="s">
        <v>445</v>
      </c>
      <c r="E495" s="7" t="str">
        <f>HYPERLINK("https://twitter.com/MrxThesesABES/status/999560807141822468","999560807141822468")</f>
        <v>999560807141822468</v>
      </c>
    </row>
    <row r="496" spans="1:5" ht="12.75">
      <c r="A496" s="4">
        <v>43244.376585648148</v>
      </c>
      <c r="B496" s="5" t="str">
        <f t="shared" si="56"/>
        <v>@MrxThesesABES</v>
      </c>
      <c r="C496" s="6" t="s">
        <v>9</v>
      </c>
      <c r="D496" s="6" t="s">
        <v>455</v>
      </c>
      <c r="E496" s="7" t="str">
        <f>HYPERLINK("https://twitter.com/MrxThesesABES/status/999561207433613312","999561207433613312")</f>
        <v>999561207433613312</v>
      </c>
    </row>
    <row r="497" spans="1:5" ht="12.75">
      <c r="A497" s="4">
        <v>43244.378194444449</v>
      </c>
      <c r="B497" s="5" t="str">
        <f>HYPERLINK("https://twitter.com/com_abes","@com_abes")</f>
        <v>@com_abes</v>
      </c>
      <c r="C497" s="6" t="s">
        <v>12</v>
      </c>
      <c r="D497" s="6" t="s">
        <v>456</v>
      </c>
      <c r="E497" s="7" t="str">
        <f>HYPERLINK("https://twitter.com/com_abes/status/999561791536582656","999561791536582656")</f>
        <v>999561791536582656</v>
      </c>
    </row>
    <row r="498" spans="1:5" ht="12.75">
      <c r="A498" s="4">
        <v>43244.379120370373</v>
      </c>
      <c r="B498" s="5" t="str">
        <f t="shared" ref="B498:B499" si="57">HYPERLINK("https://twitter.com/CabaneCelia","@CabaneCelia")</f>
        <v>@CabaneCelia</v>
      </c>
      <c r="C498" s="6" t="s">
        <v>68</v>
      </c>
      <c r="D498" s="6" t="s">
        <v>457</v>
      </c>
      <c r="E498" s="7" t="str">
        <f>HYPERLINK("https://twitter.com/CabaneCelia/status/999562126762151936","999562126762151936")</f>
        <v>999562126762151936</v>
      </c>
    </row>
    <row r="499" spans="1:5" ht="12.75">
      <c r="A499" s="4">
        <v>43244.379421296297</v>
      </c>
      <c r="B499" s="5" t="str">
        <f t="shared" si="57"/>
        <v>@CabaneCelia</v>
      </c>
      <c r="C499" s="6" t="s">
        <v>68</v>
      </c>
      <c r="D499" s="6" t="s">
        <v>458</v>
      </c>
      <c r="E499" s="7" t="str">
        <f>HYPERLINK("https://twitter.com/CabaneCelia/status/999562234295738368","999562234295738368")</f>
        <v>999562234295738368</v>
      </c>
    </row>
    <row r="500" spans="1:5" ht="12.75">
      <c r="A500" s="4">
        <v>43244.379571759258</v>
      </c>
      <c r="B500" s="5" t="str">
        <f t="shared" ref="B500:B501" si="58">HYPERLINK("https://twitter.com/GregMiura","@GregMiura")</f>
        <v>@GregMiura</v>
      </c>
      <c r="C500" s="6" t="s">
        <v>15</v>
      </c>
      <c r="D500" s="6" t="s">
        <v>433</v>
      </c>
      <c r="E500" s="7" t="str">
        <f>HYPERLINK("https://twitter.com/GregMiura/status/999562290897870849","999562290897870849")</f>
        <v>999562290897870849</v>
      </c>
    </row>
    <row r="501" spans="1:5" ht="12.75">
      <c r="A501" s="4">
        <v>43244.379803240736</v>
      </c>
      <c r="B501" s="5" t="str">
        <f t="shared" si="58"/>
        <v>@GregMiura</v>
      </c>
      <c r="C501" s="6" t="s">
        <v>15</v>
      </c>
      <c r="D501" s="6" t="s">
        <v>445</v>
      </c>
      <c r="E501" s="7" t="str">
        <f>HYPERLINK("https://twitter.com/GregMiura/status/999562373412409344","999562373412409344")</f>
        <v>999562373412409344</v>
      </c>
    </row>
    <row r="502" spans="1:5" ht="12.75">
      <c r="A502" s="4">
        <v>43244.379861111112</v>
      </c>
      <c r="B502" s="5" t="str">
        <f>HYPERLINK("https://twitter.com/ruralsmart","@ruralsmart")</f>
        <v>@ruralsmart</v>
      </c>
      <c r="C502" s="6" t="s">
        <v>41</v>
      </c>
      <c r="D502" s="6" t="s">
        <v>459</v>
      </c>
      <c r="E502" s="7" t="str">
        <f>HYPERLINK("https://twitter.com/ruralsmart/status/999562393133953024","999562393133953024")</f>
        <v>999562393133953024</v>
      </c>
    </row>
    <row r="503" spans="1:5" ht="12.75">
      <c r="A503" s="4">
        <v>43244.38108796296</v>
      </c>
      <c r="B503" s="5" t="str">
        <f>HYPERLINK("https://twitter.com/CabaneCelia","@CabaneCelia")</f>
        <v>@CabaneCelia</v>
      </c>
      <c r="C503" s="6" t="s">
        <v>68</v>
      </c>
      <c r="D503" s="6" t="s">
        <v>460</v>
      </c>
      <c r="E503" s="7" t="str">
        <f>HYPERLINK("https://twitter.com/CabaneCelia/status/999562838166396928","999562838166396928")</f>
        <v>999562838166396928</v>
      </c>
    </row>
    <row r="504" spans="1:5" ht="12.75">
      <c r="A504" s="4">
        <v>43244.381666666668</v>
      </c>
      <c r="B504" s="5" t="str">
        <f>HYPERLINK("https://twitter.com/com_abes","@com_abes")</f>
        <v>@com_abes</v>
      </c>
      <c r="C504" s="6" t="s">
        <v>12</v>
      </c>
      <c r="D504" s="6" t="s">
        <v>461</v>
      </c>
      <c r="E504" s="7" t="str">
        <f>HYPERLINK("https://twitter.com/com_abes/status/999563047982305280","999563047982305280")</f>
        <v>999563047982305280</v>
      </c>
    </row>
    <row r="505" spans="1:5" ht="12.75">
      <c r="A505" s="4">
        <v>43244.382256944446</v>
      </c>
      <c r="B505" s="5" t="str">
        <f>HYPERLINK("https://twitter.com/spouyllau","@spouyllau")</f>
        <v>@spouyllau</v>
      </c>
      <c r="C505" s="6" t="s">
        <v>377</v>
      </c>
      <c r="D505" s="6" t="s">
        <v>455</v>
      </c>
      <c r="E505" s="7" t="str">
        <f>HYPERLINK("https://twitter.com/spouyllau/status/999563263582011393","999563263582011393")</f>
        <v>999563263582011393</v>
      </c>
    </row>
    <row r="506" spans="1:5" ht="12.75">
      <c r="A506" s="4">
        <v>43244.385949074072</v>
      </c>
      <c r="B506" s="5" t="str">
        <f>HYPERLINK("https://twitter.com/carnetdlis","@carnetdlis")</f>
        <v>@carnetdlis</v>
      </c>
      <c r="C506" s="6" t="s">
        <v>33</v>
      </c>
      <c r="D506" s="6" t="s">
        <v>343</v>
      </c>
      <c r="E506" s="7" t="str">
        <f>HYPERLINK("https://twitter.com/carnetdlis/status/999564599702753280","999564599702753280")</f>
        <v>999564599702753280</v>
      </c>
    </row>
    <row r="507" spans="1:5" ht="12.75">
      <c r="A507" s="4">
        <v>43244.386921296296</v>
      </c>
      <c r="B507" s="5" t="str">
        <f>HYPERLINK("https://twitter.com/jjeanguenin","@jjeanguenin")</f>
        <v>@jjeanguenin</v>
      </c>
      <c r="C507" s="6" t="s">
        <v>27</v>
      </c>
      <c r="D507" s="6" t="s">
        <v>343</v>
      </c>
      <c r="E507" s="7" t="str">
        <f>HYPERLINK("https://twitter.com/jjeanguenin/status/999564953588772864","999564953588772864")</f>
        <v>999564953588772864</v>
      </c>
    </row>
    <row r="508" spans="1:5" ht="12.75">
      <c r="A508" s="4">
        <v>43244.38726851852</v>
      </c>
      <c r="B508" s="5" t="str">
        <f>HYPERLINK("https://twitter.com/OCLC_FR","@OCLC_FR")</f>
        <v>@OCLC_FR</v>
      </c>
      <c r="C508" s="6" t="s">
        <v>36</v>
      </c>
      <c r="D508" s="6" t="s">
        <v>462</v>
      </c>
      <c r="E508" s="7" t="str">
        <f>HYPERLINK("https://twitter.com/OCLC_FR/status/999565077354373121","999565077354373121")</f>
        <v>999565077354373121</v>
      </c>
    </row>
    <row r="509" spans="1:5" ht="12.75">
      <c r="A509" s="4">
        <v>43244.38762731482</v>
      </c>
      <c r="B509" s="5" t="str">
        <f>HYPERLINK("https://twitter.com/CabaneCelia","@CabaneCelia")</f>
        <v>@CabaneCelia</v>
      </c>
      <c r="C509" s="6" t="s">
        <v>68</v>
      </c>
      <c r="D509" s="6" t="s">
        <v>463</v>
      </c>
      <c r="E509" s="7" t="str">
        <f>HYPERLINK("https://twitter.com/CabaneCelia/status/999565209395134464","999565209395134464")</f>
        <v>999565209395134464</v>
      </c>
    </row>
    <row r="510" spans="1:5" ht="12.75">
      <c r="A510" s="4">
        <v>43244.387685185182</v>
      </c>
      <c r="B510" s="5" t="str">
        <f>HYPERLINK("https://twitter.com/kerphi79","@kerphi79")</f>
        <v>@kerphi79</v>
      </c>
      <c r="C510" s="6" t="s">
        <v>464</v>
      </c>
      <c r="D510" s="6" t="s">
        <v>465</v>
      </c>
      <c r="E510" s="7" t="str">
        <f>HYPERLINK("https://twitter.com/kerphi79/status/999565230110801920","999565230110801920")</f>
        <v>999565230110801920</v>
      </c>
    </row>
    <row r="511" spans="1:5" ht="12.75">
      <c r="A511" s="4">
        <v>43244.388749999998</v>
      </c>
      <c r="B511" s="5" t="str">
        <f>HYPERLINK("https://twitter.com/Marie_Idille","@Marie_Idille")</f>
        <v>@Marie_Idille</v>
      </c>
      <c r="C511" s="6" t="s">
        <v>22</v>
      </c>
      <c r="D511" s="6" t="s">
        <v>466</v>
      </c>
      <c r="E511" s="7" t="str">
        <f>HYPERLINK("https://twitter.com/Marie_Idille/status/999565614116204544","999565614116204544")</f>
        <v>999565614116204544</v>
      </c>
    </row>
    <row r="512" spans="1:5" ht="12.75">
      <c r="A512" s="4">
        <v>43244.388819444444</v>
      </c>
      <c r="B512" s="5" t="str">
        <f t="shared" ref="B512:B513" si="59">HYPERLINK("https://twitter.com/CabaneCelia","@CabaneCelia")</f>
        <v>@CabaneCelia</v>
      </c>
      <c r="C512" s="6" t="s">
        <v>68</v>
      </c>
      <c r="D512" s="6" t="s">
        <v>467</v>
      </c>
      <c r="E512" s="7" t="str">
        <f>HYPERLINK("https://twitter.com/CabaneCelia/status/999565640842272769","999565640842272769")</f>
        <v>999565640842272769</v>
      </c>
    </row>
    <row r="513" spans="1:5" ht="12.75">
      <c r="A513" s="4">
        <v>43244.389537037037</v>
      </c>
      <c r="B513" s="5" t="str">
        <f t="shared" si="59"/>
        <v>@CabaneCelia</v>
      </c>
      <c r="C513" s="6" t="s">
        <v>68</v>
      </c>
      <c r="D513" s="6" t="s">
        <v>468</v>
      </c>
      <c r="E513" s="7" t="str">
        <f>HYPERLINK("https://twitter.com/CabaneCelia/status/999565899085631488","999565899085631488")</f>
        <v>999565899085631488</v>
      </c>
    </row>
    <row r="514" spans="1:5" ht="12.75">
      <c r="A514" s="4">
        <v>43244.389780092592</v>
      </c>
      <c r="B514" s="5" t="str">
        <f>HYPERLINK("https://twitter.com/GregMiura","@GregMiura")</f>
        <v>@GregMiura</v>
      </c>
      <c r="C514" s="6" t="s">
        <v>15</v>
      </c>
      <c r="D514" s="6" t="s">
        <v>469</v>
      </c>
      <c r="E514" s="7" t="str">
        <f>HYPERLINK("https://twitter.com/GregMiura/status/999565990508859392","999565990508859392")</f>
        <v>999565990508859392</v>
      </c>
    </row>
    <row r="515" spans="1:5" ht="12.75">
      <c r="A515" s="4">
        <v>43244.39</v>
      </c>
      <c r="B515" s="5" t="str">
        <f>HYPERLINK("https://twitter.com/OCLC_FR","@OCLC_FR")</f>
        <v>@OCLC_FR</v>
      </c>
      <c r="C515" s="6" t="s">
        <v>36</v>
      </c>
      <c r="D515" s="6" t="s">
        <v>470</v>
      </c>
      <c r="E515" s="7" t="str">
        <f>HYPERLINK("https://twitter.com/OCLC_FR/status/999566069126909952","999566069126909952")</f>
        <v>999566069126909952</v>
      </c>
    </row>
    <row r="516" spans="1:5" ht="12.75">
      <c r="A516" s="4">
        <v>43244.391203703708</v>
      </c>
      <c r="B516" s="5" t="str">
        <f t="shared" ref="B516:B517" si="60">HYPERLINK("https://twitter.com/BabordNum","@BabordNum")</f>
        <v>@BabordNum</v>
      </c>
      <c r="C516" s="6" t="s">
        <v>471</v>
      </c>
      <c r="D516" s="6" t="s">
        <v>275</v>
      </c>
      <c r="E516" s="7" t="str">
        <f>HYPERLINK("https://twitter.com/BabordNum/status/999566504717889536","999566504717889536")</f>
        <v>999566504717889536</v>
      </c>
    </row>
    <row r="517" spans="1:5" ht="12.75">
      <c r="A517" s="4">
        <v>43244.39126157407</v>
      </c>
      <c r="B517" s="5" t="str">
        <f t="shared" si="60"/>
        <v>@BabordNum</v>
      </c>
      <c r="C517" s="6" t="s">
        <v>471</v>
      </c>
      <c r="D517" s="6" t="s">
        <v>472</v>
      </c>
      <c r="E517" s="7" t="str">
        <f>HYPERLINK("https://twitter.com/BabordNum/status/999566525043560448","999566525043560448")</f>
        <v>999566525043560448</v>
      </c>
    </row>
    <row r="518" spans="1:5" ht="12.75">
      <c r="A518" s="4">
        <v>43244.393923611111</v>
      </c>
      <c r="B518" s="5" t="str">
        <f t="shared" ref="B518:B520" si="61">HYPERLINK("https://twitter.com/CabaneCelia","@CabaneCelia")</f>
        <v>@CabaneCelia</v>
      </c>
      <c r="C518" s="6" t="s">
        <v>68</v>
      </c>
      <c r="D518" s="6" t="s">
        <v>473</v>
      </c>
      <c r="E518" s="7" t="str">
        <f>HYPERLINK("https://twitter.com/CabaneCelia/status/999567492480753664","999567492480753664")</f>
        <v>999567492480753664</v>
      </c>
    </row>
    <row r="519" spans="1:5" ht="12.75">
      <c r="A519" s="4">
        <v>43244.395312499997</v>
      </c>
      <c r="B519" s="5" t="str">
        <f t="shared" si="61"/>
        <v>@CabaneCelia</v>
      </c>
      <c r="C519" s="6" t="s">
        <v>68</v>
      </c>
      <c r="D519" s="6" t="s">
        <v>474</v>
      </c>
      <c r="E519" s="7" t="str">
        <f>HYPERLINK("https://twitter.com/CabaneCelia/status/999567993406410752","999567993406410752")</f>
        <v>999567993406410752</v>
      </c>
    </row>
    <row r="520" spans="1:5" ht="12.75">
      <c r="A520" s="4">
        <v>43244.396909722222</v>
      </c>
      <c r="B520" s="5" t="str">
        <f t="shared" si="61"/>
        <v>@CabaneCelia</v>
      </c>
      <c r="C520" s="6" t="s">
        <v>68</v>
      </c>
      <c r="D520" s="6" t="s">
        <v>475</v>
      </c>
      <c r="E520" s="7" t="str">
        <f>HYPERLINK("https://twitter.com/CabaneCelia/status/999568573839368193","999568573839368193")</f>
        <v>999568573839368193</v>
      </c>
    </row>
    <row r="521" spans="1:5" ht="12.75">
      <c r="A521" s="4">
        <v>43244.400451388894</v>
      </c>
      <c r="B521" s="5" t="str">
        <f>HYPERLINK("https://twitter.com/carnetdlis","@carnetdlis")</f>
        <v>@carnetdlis</v>
      </c>
      <c r="C521" s="6" t="s">
        <v>33</v>
      </c>
      <c r="D521" s="6" t="s">
        <v>455</v>
      </c>
      <c r="E521" s="7" t="str">
        <f>HYPERLINK("https://twitter.com/carnetdlis/status/999569856570765312","999569856570765312")</f>
        <v>999569856570765312</v>
      </c>
    </row>
    <row r="522" spans="1:5" ht="12.75">
      <c r="A522" s="4">
        <v>43244.402719907404</v>
      </c>
      <c r="B522" s="5" t="str">
        <f>HYPERLINK("https://twitter.com/GregMiura","@GregMiura")</f>
        <v>@GregMiura</v>
      </c>
      <c r="C522" s="6" t="s">
        <v>15</v>
      </c>
      <c r="D522" s="6" t="s">
        <v>476</v>
      </c>
      <c r="E522" s="7" t="str">
        <f>HYPERLINK("https://twitter.com/GregMiura/status/999570679791046656","999570679791046656")</f>
        <v>999570679791046656</v>
      </c>
    </row>
    <row r="523" spans="1:5" ht="12.75">
      <c r="A523" s="4">
        <v>43244.402731481481</v>
      </c>
      <c r="B523" s="5" t="str">
        <f>HYPERLINK("https://twitter.com/Agrume_i","@Agrume_i")</f>
        <v>@Agrume_i</v>
      </c>
      <c r="C523" s="6" t="s">
        <v>70</v>
      </c>
      <c r="D523" s="6" t="s">
        <v>477</v>
      </c>
      <c r="E523" s="7" t="str">
        <f>HYPERLINK("https://twitter.com/Agrume_i/status/999570681833537536","999570681833537536")</f>
        <v>999570681833537536</v>
      </c>
    </row>
    <row r="524" spans="1:5" ht="12.75">
      <c r="A524" s="4">
        <v>43244.402870370366</v>
      </c>
      <c r="B524" s="5" t="str">
        <f>HYPERLINK("https://twitter.com/GregMiura","@GregMiura")</f>
        <v>@GregMiura</v>
      </c>
      <c r="C524" s="6" t="s">
        <v>15</v>
      </c>
      <c r="D524" s="6" t="s">
        <v>408</v>
      </c>
      <c r="E524" s="7" t="str">
        <f>HYPERLINK("https://twitter.com/GregMiura/status/999570732358217729","999570732358217729")</f>
        <v>999570732358217729</v>
      </c>
    </row>
    <row r="525" spans="1:5" ht="12.75">
      <c r="A525" s="4">
        <v>43244.40289351852</v>
      </c>
      <c r="B525" s="5" t="str">
        <f>HYPERLINK("https://twitter.com/CabaneCelia","@CabaneCelia")</f>
        <v>@CabaneCelia</v>
      </c>
      <c r="C525" s="6" t="s">
        <v>68</v>
      </c>
      <c r="D525" s="6" t="s">
        <v>478</v>
      </c>
      <c r="E525" s="7" t="str">
        <f>HYPERLINK("https://twitter.com/CabaneCelia/status/999570739169845248","999570739169845248")</f>
        <v>999570739169845248</v>
      </c>
    </row>
    <row r="526" spans="1:5" ht="12.75">
      <c r="A526" s="4">
        <v>43244.402939814812</v>
      </c>
      <c r="B526" s="5" t="str">
        <f>HYPERLINK("https://twitter.com/OCLC_FR","@OCLC_FR")</f>
        <v>@OCLC_FR</v>
      </c>
      <c r="C526" s="6" t="s">
        <v>36</v>
      </c>
      <c r="D526" s="6" t="s">
        <v>479</v>
      </c>
      <c r="E526" s="7" t="str">
        <f>HYPERLINK("https://twitter.com/OCLC_FR/status/999570757746294784","999570757746294784")</f>
        <v>999570757746294784</v>
      </c>
    </row>
    <row r="527" spans="1:5" ht="12.75">
      <c r="A527" s="4">
        <v>43244.403321759259</v>
      </c>
      <c r="B527" s="5" t="str">
        <f>HYPERLINK("https://twitter.com/com_abes","@com_abes")</f>
        <v>@com_abes</v>
      </c>
      <c r="C527" s="6" t="s">
        <v>12</v>
      </c>
      <c r="D527" s="6" t="s">
        <v>480</v>
      </c>
      <c r="E527" s="7" t="str">
        <f>HYPERLINK("https://twitter.com/com_abes/status/999570894623264768","999570894623264768")</f>
        <v>999570894623264768</v>
      </c>
    </row>
    <row r="528" spans="1:5" ht="12.75">
      <c r="A528" s="4">
        <v>43244.403564814813</v>
      </c>
      <c r="B528" s="5" t="str">
        <f>HYPERLINK("https://twitter.com/Agrume_i","@Agrume_i")</f>
        <v>@Agrume_i</v>
      </c>
      <c r="C528" s="6" t="s">
        <v>70</v>
      </c>
      <c r="D528" s="6" t="s">
        <v>481</v>
      </c>
      <c r="E528" s="7" t="str">
        <f>HYPERLINK("https://twitter.com/Agrume_i/status/999570984767287296","999570984767287296")</f>
        <v>999570984767287296</v>
      </c>
    </row>
    <row r="529" spans="1:5" ht="12.75">
      <c r="A529" s="4">
        <v>43244.403749999998</v>
      </c>
      <c r="B529" s="5" t="str">
        <f>HYPERLINK("https://twitter.com/bbober","@bbober")</f>
        <v>@bbober</v>
      </c>
      <c r="C529" s="6" t="s">
        <v>28</v>
      </c>
      <c r="D529" s="6" t="s">
        <v>480</v>
      </c>
      <c r="E529" s="7" t="str">
        <f>HYPERLINK("https://twitter.com/bbober/status/999571051511275520","999571051511275520")</f>
        <v>999571051511275520</v>
      </c>
    </row>
    <row r="530" spans="1:5" ht="12.75">
      <c r="A530" s="4">
        <v>43244.403946759259</v>
      </c>
      <c r="B530" s="5" t="str">
        <f t="shared" ref="B530:B531" si="62">HYPERLINK("https://twitter.com/com_abes","@com_abes")</f>
        <v>@com_abes</v>
      </c>
      <c r="C530" s="6" t="s">
        <v>12</v>
      </c>
      <c r="D530" s="6" t="s">
        <v>482</v>
      </c>
      <c r="E530" s="7" t="str">
        <f>HYPERLINK("https://twitter.com/com_abes/status/999571121304424448","999571121304424448")</f>
        <v>999571121304424448</v>
      </c>
    </row>
    <row r="531" spans="1:5" ht="12.75">
      <c r="A531" s="4">
        <v>43244.404189814813</v>
      </c>
      <c r="B531" s="5" t="str">
        <f t="shared" si="62"/>
        <v>@com_abes</v>
      </c>
      <c r="C531" s="6" t="s">
        <v>12</v>
      </c>
      <c r="D531" s="6" t="s">
        <v>483</v>
      </c>
      <c r="E531" s="7" t="str">
        <f>HYPERLINK("https://twitter.com/com_abes/status/999571209523253248","999571209523253248")</f>
        <v>999571209523253248</v>
      </c>
    </row>
    <row r="532" spans="1:5" ht="12.75">
      <c r="A532" s="4">
        <v>43244.404386574075</v>
      </c>
      <c r="B532" s="5" t="str">
        <f>HYPERLINK("https://twitter.com/SogobaSouleyman","@SogobaSouleyman")</f>
        <v>@SogobaSouleyman</v>
      </c>
      <c r="C532" s="6" t="s">
        <v>30</v>
      </c>
      <c r="D532" s="6" t="s">
        <v>483</v>
      </c>
      <c r="E532" s="7" t="str">
        <f>HYPERLINK("https://twitter.com/SogobaSouleyman/status/999571280549634048","999571280549634048")</f>
        <v>999571280549634048</v>
      </c>
    </row>
    <row r="533" spans="1:5" ht="12.75">
      <c r="A533" s="4">
        <v>43244.404432870375</v>
      </c>
      <c r="B533" s="5" t="str">
        <f>HYPERLINK("https://twitter.com/carnetdlis","@carnetdlis")</f>
        <v>@carnetdlis</v>
      </c>
      <c r="C533" s="6" t="s">
        <v>33</v>
      </c>
      <c r="D533" s="6" t="s">
        <v>275</v>
      </c>
      <c r="E533" s="7" t="str">
        <f>HYPERLINK("https://twitter.com/carnetdlis/status/999571299428073472","999571299428073472")</f>
        <v>999571299428073472</v>
      </c>
    </row>
    <row r="534" spans="1:5" ht="12.75">
      <c r="A534" s="4">
        <v>43244.404467592598</v>
      </c>
      <c r="B534" s="5" t="str">
        <f>HYPERLINK("https://twitter.com/SogobaSouleyman","@SogobaSouleyman")</f>
        <v>@SogobaSouleyman</v>
      </c>
      <c r="C534" s="6" t="s">
        <v>30</v>
      </c>
      <c r="D534" s="6" t="s">
        <v>482</v>
      </c>
      <c r="E534" s="7" t="str">
        <f>HYPERLINK("https://twitter.com/SogobaSouleyman/status/999571313655197698","999571313655197698")</f>
        <v>999571313655197698</v>
      </c>
    </row>
    <row r="535" spans="1:5" ht="12.75">
      <c r="A535" s="4">
        <v>43244.404583333337</v>
      </c>
      <c r="B535" s="5" t="str">
        <f>HYPERLINK("https://twitter.com/carnetdlis","@carnetdlis")</f>
        <v>@carnetdlis</v>
      </c>
      <c r="C535" s="6" t="s">
        <v>33</v>
      </c>
      <c r="D535" s="6" t="s">
        <v>461</v>
      </c>
      <c r="E535" s="7" t="str">
        <f>HYPERLINK("https://twitter.com/carnetdlis/status/999571353593401344","999571353593401344")</f>
        <v>999571353593401344</v>
      </c>
    </row>
    <row r="536" spans="1:5" ht="12.75">
      <c r="A536" s="4">
        <v>43244.405821759261</v>
      </c>
      <c r="B536" s="5" t="str">
        <f>HYPERLINK("https://twitter.com/valbertrand","@valbertrand")</f>
        <v>@valbertrand</v>
      </c>
      <c r="C536" s="6" t="s">
        <v>454</v>
      </c>
      <c r="D536" s="6" t="s">
        <v>400</v>
      </c>
      <c r="E536" s="7" t="str">
        <f>HYPERLINK("https://twitter.com/valbertrand/status/999571801863794688","999571801863794688")</f>
        <v>999571801863794688</v>
      </c>
    </row>
    <row r="537" spans="1:5" ht="12.75">
      <c r="A537" s="4">
        <v>43244.410034722227</v>
      </c>
      <c r="B537" s="5" t="str">
        <f>HYPERLINK("https://twitter.com/ADBS_LR","@ADBS_LR")</f>
        <v>@ADBS_LR</v>
      </c>
      <c r="C537" s="6" t="s">
        <v>484</v>
      </c>
      <c r="D537" s="6" t="s">
        <v>275</v>
      </c>
      <c r="E537" s="7" t="str">
        <f>HYPERLINK("https://twitter.com/ADBS_LR/status/999573328087134208","999573328087134208")</f>
        <v>999573328087134208</v>
      </c>
    </row>
    <row r="538" spans="1:5" ht="12.75">
      <c r="A538" s="4">
        <v>43244.410127314812</v>
      </c>
      <c r="B538" s="5" t="str">
        <f>HYPERLINK("https://twitter.com/LProDocMtp3","@LProDocMtp3")</f>
        <v>@LProDocMtp3</v>
      </c>
      <c r="C538" s="6" t="s">
        <v>485</v>
      </c>
      <c r="D538" s="6" t="s">
        <v>275</v>
      </c>
      <c r="E538" s="7" t="str">
        <f>HYPERLINK("https://twitter.com/LProDocMtp3/status/999573362518233088","999573362518233088")</f>
        <v>999573362518233088</v>
      </c>
    </row>
    <row r="539" spans="1:5" ht="12.75">
      <c r="A539" s="4">
        <v>43244.41206018519</v>
      </c>
      <c r="B539" s="5" t="str">
        <f>HYPERLINK("https://twitter.com/UjuBib","@UjuBib")</f>
        <v>@UjuBib</v>
      </c>
      <c r="C539" s="6" t="s">
        <v>29</v>
      </c>
      <c r="D539" s="6" t="s">
        <v>373</v>
      </c>
      <c r="E539" s="7" t="str">
        <f>HYPERLINK("https://twitter.com/UjuBib/status/999574062048346112","999574062048346112")</f>
        <v>999574062048346112</v>
      </c>
    </row>
    <row r="540" spans="1:5" ht="12.75">
      <c r="A540" s="4">
        <v>43244.41305555556</v>
      </c>
      <c r="B540" s="5" t="str">
        <f t="shared" ref="B540:B543" si="63">HYPERLINK("https://twitter.com/Olivier__Cornu","@Olivier__Cornu")</f>
        <v>@Olivier__Cornu</v>
      </c>
      <c r="C540" s="6" t="s">
        <v>16</v>
      </c>
      <c r="D540" s="6" t="s">
        <v>483</v>
      </c>
      <c r="E540" s="7" t="str">
        <f>HYPERLINK("https://twitter.com/Olivier__Cornu/status/999574423576436736","999574423576436736")</f>
        <v>999574423576436736</v>
      </c>
    </row>
    <row r="541" spans="1:5" ht="12.75">
      <c r="A541" s="4">
        <v>43244.413310185184</v>
      </c>
      <c r="B541" s="5" t="str">
        <f t="shared" si="63"/>
        <v>@Olivier__Cornu</v>
      </c>
      <c r="C541" s="6" t="s">
        <v>16</v>
      </c>
      <c r="D541" s="6" t="s">
        <v>486</v>
      </c>
      <c r="E541" s="7" t="str">
        <f>HYPERLINK("https://twitter.com/Olivier__Cornu/status/999574514525667328","999574514525667328")</f>
        <v>999574514525667328</v>
      </c>
    </row>
    <row r="542" spans="1:5" ht="12.75">
      <c r="A542" s="4">
        <v>43244.415289351848</v>
      </c>
      <c r="B542" s="5" t="str">
        <f t="shared" si="63"/>
        <v>@Olivier__Cornu</v>
      </c>
      <c r="C542" s="6" t="s">
        <v>16</v>
      </c>
      <c r="D542" s="6" t="s">
        <v>487</v>
      </c>
      <c r="E542" s="7" t="str">
        <f>HYPERLINK("https://twitter.com/Olivier__Cornu/status/999575231793680385","999575231793680385")</f>
        <v>999575231793680385</v>
      </c>
    </row>
    <row r="543" spans="1:5" ht="12.75">
      <c r="A543" s="4">
        <v>43244.415949074071</v>
      </c>
      <c r="B543" s="5" t="str">
        <f t="shared" si="63"/>
        <v>@Olivier__Cornu</v>
      </c>
      <c r="C543" s="6" t="s">
        <v>16</v>
      </c>
      <c r="D543" s="6" t="s">
        <v>482</v>
      </c>
      <c r="E543" s="7" t="str">
        <f>HYPERLINK("https://twitter.com/Olivier__Cornu/status/999575471510650880","999575471510650880")</f>
        <v>999575471510650880</v>
      </c>
    </row>
    <row r="544" spans="1:5" ht="12.75">
      <c r="A544" s="4">
        <v>43244.42696759259</v>
      </c>
      <c r="B544" s="5" t="str">
        <f>HYPERLINK("https://twitter.com/conservateurgen","@conservateurgen")</f>
        <v>@conservateurgen</v>
      </c>
      <c r="C544" s="6" t="s">
        <v>261</v>
      </c>
      <c r="D544" s="6" t="s">
        <v>488</v>
      </c>
      <c r="E544" s="7" t="str">
        <f>HYPERLINK("https://twitter.com/conservateurgen/status/999579466178486272","999579466178486272")</f>
        <v>999579466178486272</v>
      </c>
    </row>
    <row r="545" spans="1:5" ht="12.75">
      <c r="A545" s="4">
        <v>43244.430543981478</v>
      </c>
      <c r="B545" s="5" t="str">
        <f>HYPERLINK("https://twitter.com/Amyviolet","@Amyviolet")</f>
        <v>@Amyviolet</v>
      </c>
      <c r="C545" s="6" t="s">
        <v>20</v>
      </c>
      <c r="D545" s="6" t="s">
        <v>489</v>
      </c>
      <c r="E545" s="7" t="str">
        <f>HYPERLINK("https://twitter.com/Amyviolet/status/999580762872729601","999580762872729601")</f>
        <v>999580762872729601</v>
      </c>
    </row>
    <row r="546" spans="1:5" ht="12.75">
      <c r="A546" s="4">
        <v>43244.432789351849</v>
      </c>
      <c r="B546" s="5" t="str">
        <f>HYPERLINK("https://twitter.com/com_abes","@com_abes")</f>
        <v>@com_abes</v>
      </c>
      <c r="C546" s="6" t="s">
        <v>12</v>
      </c>
      <c r="D546" s="6" t="s">
        <v>490</v>
      </c>
      <c r="E546" s="7" t="str">
        <f>HYPERLINK("https://twitter.com/com_abes/status/999581575326109696","999581575326109696")</f>
        <v>999581575326109696</v>
      </c>
    </row>
    <row r="547" spans="1:5" ht="12.75">
      <c r="A547" s="4">
        <v>43244.433379629627</v>
      </c>
      <c r="B547" s="5" t="str">
        <f>HYPERLINK("https://twitter.com/agrenrid","@agrenrid")</f>
        <v>@agrenrid</v>
      </c>
      <c r="C547" s="6" t="s">
        <v>13</v>
      </c>
      <c r="D547" s="6" t="s">
        <v>491</v>
      </c>
      <c r="E547" s="7" t="str">
        <f>HYPERLINK("https://twitter.com/agrenrid/status/999581787830538240","999581787830538240")</f>
        <v>999581787830538240</v>
      </c>
    </row>
    <row r="548" spans="1:5" ht="12.75">
      <c r="A548" s="4">
        <v>43244.43378472222</v>
      </c>
      <c r="B548" s="5" t="str">
        <f>HYPERLINK("https://twitter.com/CabaneCelia","@CabaneCelia")</f>
        <v>@CabaneCelia</v>
      </c>
      <c r="C548" s="6" t="s">
        <v>68</v>
      </c>
      <c r="D548" s="6" t="s">
        <v>492</v>
      </c>
      <c r="E548" s="7" t="str">
        <f>HYPERLINK("https://twitter.com/CabaneCelia/status/999581935600128000","999581935600128000")</f>
        <v>999581935600128000</v>
      </c>
    </row>
    <row r="549" spans="1:5" ht="12.75">
      <c r="A549" s="4">
        <v>43244.433877314819</v>
      </c>
      <c r="B549" s="5" t="str">
        <f>HYPERLINK("https://twitter.com/Agrume_i","@Agrume_i")</f>
        <v>@Agrume_i</v>
      </c>
      <c r="C549" s="6" t="s">
        <v>70</v>
      </c>
      <c r="D549" s="6" t="s">
        <v>493</v>
      </c>
      <c r="E549" s="7" t="str">
        <f>HYPERLINK("https://twitter.com/Agrume_i/status/999581969016147968","999581969016147968")</f>
        <v>999581969016147968</v>
      </c>
    </row>
    <row r="550" spans="1:5" ht="12.75">
      <c r="A550" s="4">
        <v>43244.43414351852</v>
      </c>
      <c r="B550" s="5" t="str">
        <f>HYPERLINK("https://twitter.com/GregMiura","@GregMiura")</f>
        <v>@GregMiura</v>
      </c>
      <c r="C550" s="6" t="s">
        <v>15</v>
      </c>
      <c r="D550" s="6" t="s">
        <v>494</v>
      </c>
      <c r="E550" s="7" t="str">
        <f>HYPERLINK("https://twitter.com/GregMiura/status/999582067158605824","999582067158605824")</f>
        <v>999582067158605824</v>
      </c>
    </row>
    <row r="551" spans="1:5" ht="12.75">
      <c r="A551" s="4">
        <v>43244.434224537035</v>
      </c>
      <c r="B551" s="5" t="str">
        <f>HYPERLINK("https://twitter.com/071625348","@071625348")</f>
        <v>@071625348</v>
      </c>
      <c r="C551" s="6" t="s">
        <v>31</v>
      </c>
      <c r="D551" s="6" t="s">
        <v>493</v>
      </c>
      <c r="E551" s="7" t="str">
        <f>HYPERLINK("https://twitter.com/071625348/status/999582095776342018","999582095776342018")</f>
        <v>999582095776342018</v>
      </c>
    </row>
    <row r="552" spans="1:5" ht="12.75">
      <c r="A552" s="4">
        <v>43244.434363425928</v>
      </c>
      <c r="B552" s="5" t="str">
        <f>HYPERLINK("https://twitter.com/ISSN_IC","@ISSN_IC")</f>
        <v>@ISSN_IC</v>
      </c>
      <c r="C552" s="6" t="s">
        <v>26</v>
      </c>
      <c r="D552" s="6" t="s">
        <v>495</v>
      </c>
      <c r="E552" s="7" t="str">
        <f>HYPERLINK("https://twitter.com/ISSN_IC/status/999582145541787648","999582145541787648")</f>
        <v>999582145541787648</v>
      </c>
    </row>
    <row r="553" spans="1:5" ht="12.75">
      <c r="A553" s="4">
        <v>43244.434537037036</v>
      </c>
      <c r="B553" s="5" t="str">
        <f>HYPERLINK("https://twitter.com/fxboffy","@fxboffy")</f>
        <v>@fxboffy</v>
      </c>
      <c r="C553" s="6" t="s">
        <v>391</v>
      </c>
      <c r="D553" s="6" t="s">
        <v>496</v>
      </c>
      <c r="E553" s="7" t="str">
        <f>HYPERLINK("https://twitter.com/fxboffy/status/999582209119064065","999582209119064065")</f>
        <v>999582209119064065</v>
      </c>
    </row>
    <row r="554" spans="1:5" ht="12.75">
      <c r="A554" s="4">
        <v>43244.434548611112</v>
      </c>
      <c r="B554" s="5" t="str">
        <f>HYPERLINK("https://twitter.com/com_abes","@com_abes")</f>
        <v>@com_abes</v>
      </c>
      <c r="C554" s="6" t="s">
        <v>12</v>
      </c>
      <c r="D554" s="6" t="s">
        <v>497</v>
      </c>
      <c r="E554" s="7" t="str">
        <f>HYPERLINK("https://twitter.com/com_abes/status/999582213707624448","999582213707624448")</f>
        <v>999582213707624448</v>
      </c>
    </row>
    <row r="555" spans="1:5" ht="12.75">
      <c r="A555" s="4">
        <v>43244.43476851852</v>
      </c>
      <c r="B555" s="5" t="str">
        <f>HYPERLINK("https://twitter.com/CabaneCelia","@CabaneCelia")</f>
        <v>@CabaneCelia</v>
      </c>
      <c r="C555" s="6" t="s">
        <v>68</v>
      </c>
      <c r="D555" s="6" t="s">
        <v>498</v>
      </c>
      <c r="E555" s="7" t="str">
        <f>HYPERLINK("https://twitter.com/CabaneCelia/status/999582291763613696","999582291763613696")</f>
        <v>999582291763613696</v>
      </c>
    </row>
    <row r="556" spans="1:5" ht="12.75">
      <c r="A556" s="4">
        <v>43244.434895833328</v>
      </c>
      <c r="B556" s="5" t="str">
        <f>HYPERLINK("https://twitter.com/Amyviolet","@Amyviolet")</f>
        <v>@Amyviolet</v>
      </c>
      <c r="C556" s="6" t="s">
        <v>20</v>
      </c>
      <c r="D556" s="6" t="s">
        <v>499</v>
      </c>
      <c r="E556" s="7" t="str">
        <f>HYPERLINK("https://twitter.com/Amyviolet/status/999582338744049664","999582338744049664")</f>
        <v>999582338744049664</v>
      </c>
    </row>
    <row r="557" spans="1:5" ht="12.75">
      <c r="A557" s="4">
        <v>43244.435347222221</v>
      </c>
      <c r="B557" s="5" t="str">
        <f t="shared" ref="B557:B558" si="64">HYPERLINK("https://twitter.com/MrxThesesABES","@MrxThesesABES")</f>
        <v>@MrxThesesABES</v>
      </c>
      <c r="C557" s="6" t="s">
        <v>9</v>
      </c>
      <c r="D557" s="6" t="s">
        <v>495</v>
      </c>
      <c r="E557" s="7" t="str">
        <f>HYPERLINK("https://twitter.com/MrxThesesABES/status/999582503529865216","999582503529865216")</f>
        <v>999582503529865216</v>
      </c>
    </row>
    <row r="558" spans="1:5" ht="12.75">
      <c r="A558" s="4">
        <v>43244.43550925926</v>
      </c>
      <c r="B558" s="5" t="str">
        <f t="shared" si="64"/>
        <v>@MrxThesesABES</v>
      </c>
      <c r="C558" s="6" t="s">
        <v>9</v>
      </c>
      <c r="D558" s="6" t="s">
        <v>500</v>
      </c>
      <c r="E558" s="7" t="str">
        <f>HYPERLINK("https://twitter.com/MrxThesesABES/status/999582562883395590","999582562883395590")</f>
        <v>999582562883395590</v>
      </c>
    </row>
    <row r="559" spans="1:5" ht="12.75">
      <c r="A559" s="4">
        <v>43244.436388888891</v>
      </c>
      <c r="B559" s="5" t="str">
        <f>HYPERLINK("https://twitter.com/CabaneCelia","@CabaneCelia")</f>
        <v>@CabaneCelia</v>
      </c>
      <c r="C559" s="6" t="s">
        <v>68</v>
      </c>
      <c r="D559" s="6" t="s">
        <v>501</v>
      </c>
      <c r="E559" s="7" t="str">
        <f>HYPERLINK("https://twitter.com/CabaneCelia/status/999582879037476865","999582879037476865")</f>
        <v>999582879037476865</v>
      </c>
    </row>
    <row r="560" spans="1:5" ht="12.75">
      <c r="A560" s="4">
        <v>43244.436736111107</v>
      </c>
      <c r="B560" s="5" t="str">
        <f>HYPERLINK("https://twitter.com/com_abes","@com_abes")</f>
        <v>@com_abes</v>
      </c>
      <c r="C560" s="6" t="s">
        <v>12</v>
      </c>
      <c r="D560" s="6" t="s">
        <v>502</v>
      </c>
      <c r="E560" s="7" t="str">
        <f>HYPERLINK("https://twitter.com/com_abes/status/999583006401662976","999583006401662976")</f>
        <v>999583006401662976</v>
      </c>
    </row>
    <row r="561" spans="1:5" ht="12.75">
      <c r="A561" s="4">
        <v>43244.436898148153</v>
      </c>
      <c r="B561" s="5" t="str">
        <f>HYPERLINK("https://twitter.com/cleymour","@cleymour")</f>
        <v>@cleymour</v>
      </c>
      <c r="C561" s="6" t="s">
        <v>24</v>
      </c>
      <c r="D561" s="6" t="s">
        <v>500</v>
      </c>
      <c r="E561" s="7" t="str">
        <f>HYPERLINK("https://twitter.com/cleymour/status/999583065188990976","999583065188990976")</f>
        <v>999583065188990976</v>
      </c>
    </row>
    <row r="562" spans="1:5" ht="12.75">
      <c r="A562" s="4">
        <v>43244.4378125</v>
      </c>
      <c r="B562" s="5" t="str">
        <f>HYPERLINK("https://twitter.com/CabaneCelia","@CabaneCelia")</f>
        <v>@CabaneCelia</v>
      </c>
      <c r="C562" s="6" t="s">
        <v>68</v>
      </c>
      <c r="D562" s="6" t="s">
        <v>503</v>
      </c>
      <c r="E562" s="7" t="str">
        <f>HYPERLINK("https://twitter.com/CabaneCelia/status/999583393561088005","999583393561088005")</f>
        <v>999583393561088005</v>
      </c>
    </row>
    <row r="563" spans="1:5" ht="12.75">
      <c r="A563" s="4">
        <v>43244.438680555555</v>
      </c>
      <c r="B563" s="5" t="str">
        <f>HYPERLINK("https://twitter.com/ISSN_IC","@ISSN_IC")</f>
        <v>@ISSN_IC</v>
      </c>
      <c r="C563" s="6" t="s">
        <v>26</v>
      </c>
      <c r="D563" s="6" t="s">
        <v>502</v>
      </c>
      <c r="E563" s="7" t="str">
        <f>HYPERLINK("https://twitter.com/ISSN_IC/status/999583710084325377","999583710084325377")</f>
        <v>999583710084325377</v>
      </c>
    </row>
    <row r="564" spans="1:5" ht="12.75">
      <c r="A564" s="4">
        <v>43244.438726851848</v>
      </c>
      <c r="B564" s="5" t="str">
        <f>HYPERLINK("https://twitter.com/MrxThesesABES","@MrxThesesABES")</f>
        <v>@MrxThesesABES</v>
      </c>
      <c r="C564" s="6" t="s">
        <v>9</v>
      </c>
      <c r="D564" s="6" t="s">
        <v>502</v>
      </c>
      <c r="E564" s="7" t="str">
        <f>HYPERLINK("https://twitter.com/MrxThesesABES/status/999583727306067968","999583727306067968")</f>
        <v>999583727306067968</v>
      </c>
    </row>
    <row r="565" spans="1:5" ht="12.75">
      <c r="A565" s="4">
        <v>43244.439097222217</v>
      </c>
      <c r="B565" s="5" t="str">
        <f>HYPERLINK("https://twitter.com/Marie_Idille","@Marie_Idille")</f>
        <v>@Marie_Idille</v>
      </c>
      <c r="C565" s="6" t="s">
        <v>22</v>
      </c>
      <c r="D565" s="6" t="s">
        <v>499</v>
      </c>
      <c r="E565" s="7" t="str">
        <f>HYPERLINK("https://twitter.com/Marie_Idille/status/999583859510599680","999583859510599680")</f>
        <v>999583859510599680</v>
      </c>
    </row>
    <row r="566" spans="1:5" ht="12.75">
      <c r="A566" s="4">
        <v>43244.439166666663</v>
      </c>
      <c r="B566" s="5" t="str">
        <f>HYPERLINK("https://twitter.com/CabaneCelia","@CabaneCelia")</f>
        <v>@CabaneCelia</v>
      </c>
      <c r="C566" s="6" t="s">
        <v>68</v>
      </c>
      <c r="D566" s="6" t="s">
        <v>504</v>
      </c>
      <c r="E566" s="7" t="str">
        <f>HYPERLINK("https://twitter.com/CabaneCelia/status/999583884344950784","999583884344950784")</f>
        <v>999583884344950784</v>
      </c>
    </row>
    <row r="567" spans="1:5" ht="12.75">
      <c r="A567" s="4">
        <v>43244.439467592594</v>
      </c>
      <c r="B567" s="5" t="str">
        <f>HYPERLINK("https://twitter.com/CasuHal","@CasuHal")</f>
        <v>@CasuHal</v>
      </c>
      <c r="C567" s="6" t="s">
        <v>505</v>
      </c>
      <c r="D567" s="6" t="s">
        <v>404</v>
      </c>
      <c r="E567" s="7" t="str">
        <f>HYPERLINK("https://twitter.com/CasuHal/status/999583993602494464","999583993602494464")</f>
        <v>999583993602494464</v>
      </c>
    </row>
    <row r="568" spans="1:5" ht="12.75">
      <c r="A568" s="4">
        <v>43244.439768518518</v>
      </c>
      <c r="B568" s="5" t="str">
        <f>HYPERLINK("https://twitter.com/com_abes","@com_abes")</f>
        <v>@com_abes</v>
      </c>
      <c r="C568" s="6" t="s">
        <v>12</v>
      </c>
      <c r="D568" s="6" t="s">
        <v>506</v>
      </c>
      <c r="E568" s="7" t="str">
        <f>HYPERLINK("https://twitter.com/com_abes/status/999584103048597504","999584103048597504")</f>
        <v>999584103048597504</v>
      </c>
    </row>
    <row r="569" spans="1:5" ht="12.75">
      <c r="A569" s="4">
        <v>43244.439780092594</v>
      </c>
      <c r="B569" s="5" t="str">
        <f>HYPERLINK("https://twitter.com/071625348","@071625348")</f>
        <v>@071625348</v>
      </c>
      <c r="C569" s="6" t="s">
        <v>31</v>
      </c>
      <c r="D569" s="6" t="s">
        <v>497</v>
      </c>
      <c r="E569" s="7" t="str">
        <f>HYPERLINK("https://twitter.com/071625348/status/999584106869641216","999584106869641216")</f>
        <v>999584106869641216</v>
      </c>
    </row>
    <row r="570" spans="1:5" ht="12.75">
      <c r="A570" s="4">
        <v>43244.440451388888</v>
      </c>
      <c r="B570" s="5" t="str">
        <f>HYPERLINK("https://twitter.com/CabaneCelia","@CabaneCelia")</f>
        <v>@CabaneCelia</v>
      </c>
      <c r="C570" s="6" t="s">
        <v>68</v>
      </c>
      <c r="D570" s="6" t="s">
        <v>507</v>
      </c>
      <c r="E570" s="7" t="str">
        <f>HYPERLINK("https://twitter.com/CabaneCelia/status/999584349820473344","999584349820473344")</f>
        <v>999584349820473344</v>
      </c>
    </row>
    <row r="571" spans="1:5" ht="12.75">
      <c r="A571" s="4">
        <v>43244.440462962964</v>
      </c>
      <c r="B571" s="5" t="str">
        <f>HYPERLINK("https://twitter.com/anton_merl","@anton_merl")</f>
        <v>@anton_merl</v>
      </c>
      <c r="C571" s="6" t="s">
        <v>291</v>
      </c>
      <c r="D571" s="6" t="s">
        <v>497</v>
      </c>
      <c r="E571" s="7" t="str">
        <f>HYPERLINK("https://twitter.com/anton_merl/status/999584357881872389","999584357881872389")</f>
        <v>999584357881872389</v>
      </c>
    </row>
    <row r="572" spans="1:5" ht="12.75">
      <c r="A572" s="4">
        <v>43244.440821759257</v>
      </c>
      <c r="B572" s="5" t="str">
        <f t="shared" ref="B572:B573" si="65">HYPERLINK("https://twitter.com/ISSN_IC","@ISSN_IC")</f>
        <v>@ISSN_IC</v>
      </c>
      <c r="C572" s="6" t="s">
        <v>26</v>
      </c>
      <c r="D572" s="6" t="s">
        <v>508</v>
      </c>
      <c r="E572" s="7" t="str">
        <f>HYPERLINK("https://twitter.com/ISSN_IC/status/999584485636222976","999584485636222976")</f>
        <v>999584485636222976</v>
      </c>
    </row>
    <row r="573" spans="1:5" ht="12.75">
      <c r="A573" s="4">
        <v>43244.44127314815</v>
      </c>
      <c r="B573" s="5" t="str">
        <f t="shared" si="65"/>
        <v>@ISSN_IC</v>
      </c>
      <c r="C573" s="6" t="s">
        <v>26</v>
      </c>
      <c r="D573" s="6" t="s">
        <v>509</v>
      </c>
      <c r="E573" s="7" t="str">
        <f>HYPERLINK("https://twitter.com/ISSN_IC/status/999584647951585280","999584647951585280")</f>
        <v>999584647951585280</v>
      </c>
    </row>
    <row r="574" spans="1:5" ht="12.75">
      <c r="A574" s="4">
        <v>43244.441354166665</v>
      </c>
      <c r="B574" s="5" t="str">
        <f>HYPERLINK("https://twitter.com/Marie_Idille","@Marie_Idille")</f>
        <v>@Marie_Idille</v>
      </c>
      <c r="C574" s="6" t="s">
        <v>22</v>
      </c>
      <c r="D574" s="6" t="s">
        <v>510</v>
      </c>
      <c r="E574" s="7" t="str">
        <f>HYPERLINK("https://twitter.com/Marie_Idille/status/999584677483761664","999584677483761664")</f>
        <v>999584677483761664</v>
      </c>
    </row>
    <row r="575" spans="1:5" ht="12.75">
      <c r="A575" s="4">
        <v>43244.441377314812</v>
      </c>
      <c r="B575" s="5" t="str">
        <f t="shared" ref="B575:B576" si="66">HYPERLINK("https://twitter.com/MrxThesesABES","@MrxThesesABES")</f>
        <v>@MrxThesesABES</v>
      </c>
      <c r="C575" s="6" t="s">
        <v>9</v>
      </c>
      <c r="D575" s="6" t="s">
        <v>506</v>
      </c>
      <c r="E575" s="7" t="str">
        <f>HYPERLINK("https://twitter.com/MrxThesesABES/status/999584687747158016","999584687747158016")</f>
        <v>999584687747158016</v>
      </c>
    </row>
    <row r="576" spans="1:5" ht="12.75">
      <c r="A576" s="4">
        <v>43244.441458333335</v>
      </c>
      <c r="B576" s="5" t="str">
        <f t="shared" si="66"/>
        <v>@MrxThesesABES</v>
      </c>
      <c r="C576" s="6" t="s">
        <v>9</v>
      </c>
      <c r="D576" s="6" t="s">
        <v>509</v>
      </c>
      <c r="E576" s="7" t="str">
        <f>HYPERLINK("https://twitter.com/MrxThesesABES/status/999584718722084864","999584718722084864")</f>
        <v>999584718722084864</v>
      </c>
    </row>
    <row r="577" spans="1:5" ht="12.75">
      <c r="A577" s="4">
        <v>43244.442013888889</v>
      </c>
      <c r="B577" s="5" t="str">
        <f>HYPERLINK("https://twitter.com/CabaneCelia","@CabaneCelia")</f>
        <v>@CabaneCelia</v>
      </c>
      <c r="C577" s="6" t="s">
        <v>68</v>
      </c>
      <c r="D577" s="6" t="s">
        <v>511</v>
      </c>
      <c r="E577" s="7" t="str">
        <f>HYPERLINK("https://twitter.com/CabaneCelia/status/999584919453093888","999584919453093888")</f>
        <v>999584919453093888</v>
      </c>
    </row>
    <row r="578" spans="1:5" ht="12.75">
      <c r="A578" s="4">
        <v>43244.442256944443</v>
      </c>
      <c r="B578" s="5" t="str">
        <f>HYPERLINK("https://twitter.com/fa_oze","@fa_oze")</f>
        <v>@fa_oze</v>
      </c>
      <c r="C578" s="6" t="s">
        <v>512</v>
      </c>
      <c r="D578" s="6" t="s">
        <v>513</v>
      </c>
      <c r="E578" s="7" t="str">
        <f>HYPERLINK("https://twitter.com/fa_oze/status/999585007688708096","999585007688708096")</f>
        <v>999585007688708096</v>
      </c>
    </row>
    <row r="579" spans="1:5" ht="12.75">
      <c r="A579" s="4">
        <v>43244.442337962959</v>
      </c>
      <c r="B579" s="5" t="str">
        <f>HYPERLINK("https://twitter.com/MrxThesesABES","@MrxThesesABES")</f>
        <v>@MrxThesesABES</v>
      </c>
      <c r="C579" s="6" t="s">
        <v>9</v>
      </c>
      <c r="D579" s="6" t="s">
        <v>514</v>
      </c>
      <c r="E579" s="7" t="str">
        <f>HYPERLINK("https://twitter.com/MrxThesesABES/status/999585033693384705","999585033693384705")</f>
        <v>999585033693384705</v>
      </c>
    </row>
    <row r="580" spans="1:5" ht="12.75">
      <c r="A580" s="4">
        <v>43244.443020833336</v>
      </c>
      <c r="B580" s="5" t="str">
        <f>HYPERLINK("https://twitter.com/fa_oze","@fa_oze")</f>
        <v>@fa_oze</v>
      </c>
      <c r="C580" s="6" t="s">
        <v>512</v>
      </c>
      <c r="D580" s="6" t="s">
        <v>515</v>
      </c>
      <c r="E580" s="7" t="str">
        <f>HYPERLINK("https://twitter.com/fa_oze/status/999585284818898944","999585284818898944")</f>
        <v>999585284818898944</v>
      </c>
    </row>
    <row r="581" spans="1:5" ht="12.75">
      <c r="A581" s="4">
        <v>43244.443090277782</v>
      </c>
      <c r="B581" s="5" t="str">
        <f>HYPERLINK("https://twitter.com/071625348","@071625348")</f>
        <v>@071625348</v>
      </c>
      <c r="C581" s="6" t="s">
        <v>31</v>
      </c>
      <c r="D581" s="6" t="s">
        <v>516</v>
      </c>
      <c r="E581" s="7" t="str">
        <f>HYPERLINK("https://twitter.com/071625348/status/999585306050482176","999585306050482176")</f>
        <v>999585306050482176</v>
      </c>
    </row>
    <row r="582" spans="1:5" ht="12.75">
      <c r="A582" s="4">
        <v>43244.443437499998</v>
      </c>
      <c r="B582" s="5" t="str">
        <f>HYPERLINK("https://twitter.com/CabaneCelia","@CabaneCelia")</f>
        <v>@CabaneCelia</v>
      </c>
      <c r="C582" s="6" t="s">
        <v>68</v>
      </c>
      <c r="D582" s="6" t="s">
        <v>517</v>
      </c>
      <c r="E582" s="7" t="str">
        <f>HYPERLINK("https://twitter.com/CabaneCelia/status/999585432378728449","999585432378728449")</f>
        <v>999585432378728449</v>
      </c>
    </row>
    <row r="583" spans="1:5" ht="12.75">
      <c r="A583" s="4">
        <v>43244.443506944444</v>
      </c>
      <c r="B583" s="5" t="str">
        <f>HYPERLINK("https://twitter.com/071625348","@071625348")</f>
        <v>@071625348</v>
      </c>
      <c r="C583" s="6" t="s">
        <v>31</v>
      </c>
      <c r="D583" s="6" t="s">
        <v>514</v>
      </c>
      <c r="E583" s="7" t="str">
        <f>HYPERLINK("https://twitter.com/071625348/status/999585459704684544","999585459704684544")</f>
        <v>999585459704684544</v>
      </c>
    </row>
    <row r="584" spans="1:5" ht="12.75">
      <c r="A584" s="4">
        <v>43244.443761574075</v>
      </c>
      <c r="B584" s="5" t="str">
        <f>HYPERLINK("https://twitter.com/MrxThesesABES","@MrxThesesABES")</f>
        <v>@MrxThesesABES</v>
      </c>
      <c r="C584" s="6" t="s">
        <v>9</v>
      </c>
      <c r="D584" s="6" t="s">
        <v>518</v>
      </c>
      <c r="E584" s="7" t="str">
        <f>HYPERLINK("https://twitter.com/MrxThesesABES/status/999585552285528064","999585552285528064")</f>
        <v>999585552285528064</v>
      </c>
    </row>
    <row r="585" spans="1:5" ht="12.75">
      <c r="A585" s="4">
        <v>43244.443969907406</v>
      </c>
      <c r="B585" s="5" t="str">
        <f>HYPERLINK("https://twitter.com/GregMiura","@GregMiura")</f>
        <v>@GregMiura</v>
      </c>
      <c r="C585" s="6" t="s">
        <v>15</v>
      </c>
      <c r="D585" s="6" t="s">
        <v>519</v>
      </c>
      <c r="E585" s="7" t="str">
        <f>HYPERLINK("https://twitter.com/GregMiura/status/999585625677484032","999585625677484032")</f>
        <v>999585625677484032</v>
      </c>
    </row>
    <row r="586" spans="1:5" ht="12.75">
      <c r="A586" s="4">
        <v>43244.444108796291</v>
      </c>
      <c r="B586" s="5" t="str">
        <f>HYPERLINK("https://twitter.com/CabaneCelia","@CabaneCelia")</f>
        <v>@CabaneCelia</v>
      </c>
      <c r="C586" s="6" t="s">
        <v>68</v>
      </c>
      <c r="D586" s="6" t="s">
        <v>520</v>
      </c>
      <c r="E586" s="7" t="str">
        <f>HYPERLINK("https://twitter.com/CabaneCelia/status/999585676357226497","999585676357226497")</f>
        <v>999585676357226497</v>
      </c>
    </row>
    <row r="587" spans="1:5" ht="12.75">
      <c r="A587" s="4">
        <v>43244.444201388891</v>
      </c>
      <c r="B587" s="5" t="str">
        <f t="shared" ref="B587:B588" si="67">HYPERLINK("https://twitter.com/com_abes","@com_abes")</f>
        <v>@com_abes</v>
      </c>
      <c r="C587" s="6" t="s">
        <v>12</v>
      </c>
      <c r="D587" s="6" t="s">
        <v>521</v>
      </c>
      <c r="E587" s="7" t="str">
        <f>HYPERLINK("https://twitter.com/com_abes/status/999585708946976768","999585708946976768")</f>
        <v>999585708946976768</v>
      </c>
    </row>
    <row r="588" spans="1:5" ht="12.75">
      <c r="A588" s="4">
        <v>43244.444386574076</v>
      </c>
      <c r="B588" s="5" t="str">
        <f t="shared" si="67"/>
        <v>@com_abes</v>
      </c>
      <c r="C588" s="6" t="s">
        <v>12</v>
      </c>
      <c r="D588" s="6" t="s">
        <v>522</v>
      </c>
      <c r="E588" s="7" t="str">
        <f>HYPERLINK("https://twitter.com/com_abes/status/999585778945605632","999585778945605632")</f>
        <v>999585778945605632</v>
      </c>
    </row>
    <row r="589" spans="1:5" ht="12.75">
      <c r="A589" s="4">
        <v>43244.444571759261</v>
      </c>
      <c r="B589" s="5" t="str">
        <f>HYPERLINK("https://twitter.com/MrxThesesABES","@MrxThesesABES")</f>
        <v>@MrxThesesABES</v>
      </c>
      <c r="C589" s="6" t="s">
        <v>9</v>
      </c>
      <c r="D589" s="6" t="s">
        <v>523</v>
      </c>
      <c r="E589" s="7" t="str">
        <f>HYPERLINK("https://twitter.com/MrxThesesABES/status/999585846725693440","999585846725693440")</f>
        <v>999585846725693440</v>
      </c>
    </row>
    <row r="590" spans="1:5" ht="12.75">
      <c r="A590" s="4">
        <v>43244.445567129631</v>
      </c>
      <c r="B590" s="5" t="str">
        <f>HYPERLINK("https://twitter.com/CabaneCelia","@CabaneCelia")</f>
        <v>@CabaneCelia</v>
      </c>
      <c r="C590" s="6" t="s">
        <v>68</v>
      </c>
      <c r="D590" s="6" t="s">
        <v>524</v>
      </c>
      <c r="E590" s="7" t="str">
        <f>HYPERLINK("https://twitter.com/CabaneCelia/status/999586204722089984","999586204722089984")</f>
        <v>999586204722089984</v>
      </c>
    </row>
    <row r="591" spans="1:5" ht="12.75">
      <c r="A591" s="4">
        <v>43244.446226851855</v>
      </c>
      <c r="B591" s="5" t="str">
        <f>HYPERLINK("https://twitter.com/BULyon3","@BULyon3")</f>
        <v>@BULyon3</v>
      </c>
      <c r="C591" s="6" t="s">
        <v>32</v>
      </c>
      <c r="D591" s="6" t="s">
        <v>400</v>
      </c>
      <c r="E591" s="7" t="str">
        <f>HYPERLINK("https://twitter.com/BULyon3/status/999586444342591488","999586444342591488")</f>
        <v>999586444342591488</v>
      </c>
    </row>
    <row r="592" spans="1:5" ht="12.75">
      <c r="A592" s="4">
        <v>43244.446331018524</v>
      </c>
      <c r="B592" s="5" t="str">
        <f>HYPERLINK("https://twitter.com/MrxThesesABES","@MrxThesesABES")</f>
        <v>@MrxThesesABES</v>
      </c>
      <c r="C592" s="6" t="s">
        <v>9</v>
      </c>
      <c r="D592" s="6" t="s">
        <v>525</v>
      </c>
      <c r="E592" s="7" t="str">
        <f>HYPERLINK("https://twitter.com/MrxThesesABES/status/999586481495855104","999586481495855104")</f>
        <v>999586481495855104</v>
      </c>
    </row>
    <row r="593" spans="1:5" ht="12.75">
      <c r="A593" s="4">
        <v>43244.446550925924</v>
      </c>
      <c r="B593" s="5" t="str">
        <f>HYPERLINK("https://twitter.com/ISSN_IC","@ISSN_IC")</f>
        <v>@ISSN_IC</v>
      </c>
      <c r="C593" s="6" t="s">
        <v>26</v>
      </c>
      <c r="D593" s="6" t="s">
        <v>525</v>
      </c>
      <c r="E593" s="7" t="str">
        <f>HYPERLINK("https://twitter.com/ISSN_IC/status/999586564232622080","999586564232622080")</f>
        <v>999586564232622080</v>
      </c>
    </row>
    <row r="594" spans="1:5" ht="12.75">
      <c r="A594" s="4">
        <v>43244.446770833332</v>
      </c>
      <c r="B594" s="5" t="str">
        <f>HYPERLINK("https://twitter.com/symac","@symac")</f>
        <v>@symac</v>
      </c>
      <c r="C594" s="6" t="s">
        <v>116</v>
      </c>
      <c r="D594" s="6" t="s">
        <v>526</v>
      </c>
      <c r="E594" s="7" t="str">
        <f>HYPERLINK("https://twitter.com/symac/status/999586643932794881","999586643932794881")</f>
        <v>999586643932794881</v>
      </c>
    </row>
    <row r="595" spans="1:5" ht="12.75">
      <c r="A595" s="4">
        <v>43244.446828703702</v>
      </c>
      <c r="B595" s="5" t="str">
        <f>HYPERLINK("https://twitter.com/CabaneCelia","@CabaneCelia")</f>
        <v>@CabaneCelia</v>
      </c>
      <c r="C595" s="6" t="s">
        <v>68</v>
      </c>
      <c r="D595" s="6" t="s">
        <v>527</v>
      </c>
      <c r="E595" s="7" t="str">
        <f>HYPERLINK("https://twitter.com/CabaneCelia/status/999586664178769920","999586664178769920")</f>
        <v>999586664178769920</v>
      </c>
    </row>
    <row r="596" spans="1:5" ht="12.75">
      <c r="A596" s="4">
        <v>43244.447326388894</v>
      </c>
      <c r="B596" s="5" t="str">
        <f>HYPERLINK("https://twitter.com/com_abes","@com_abes")</f>
        <v>@com_abes</v>
      </c>
      <c r="C596" s="6" t="s">
        <v>12</v>
      </c>
      <c r="D596" s="6" t="s">
        <v>528</v>
      </c>
      <c r="E596" s="7" t="str">
        <f>HYPERLINK("https://twitter.com/com_abes/status/999586842398818305","999586842398818305")</f>
        <v>999586842398818305</v>
      </c>
    </row>
    <row r="597" spans="1:5" ht="12.75">
      <c r="A597" s="4">
        <v>43244.447430555556</v>
      </c>
      <c r="B597" s="5" t="str">
        <f t="shared" ref="B597:B598" si="68">HYPERLINK("https://twitter.com/MrxThesesABES","@MrxThesesABES")</f>
        <v>@MrxThesesABES</v>
      </c>
      <c r="C597" s="6" t="s">
        <v>9</v>
      </c>
      <c r="D597" s="6" t="s">
        <v>529</v>
      </c>
      <c r="E597" s="7" t="str">
        <f>HYPERLINK("https://twitter.com/MrxThesesABES/status/999586878960652288","999586878960652288")</f>
        <v>999586878960652288</v>
      </c>
    </row>
    <row r="598" spans="1:5" ht="12.75">
      <c r="A598" s="4">
        <v>43244.447592592594</v>
      </c>
      <c r="B598" s="5" t="str">
        <f t="shared" si="68"/>
        <v>@MrxThesesABES</v>
      </c>
      <c r="C598" s="6" t="s">
        <v>9</v>
      </c>
      <c r="D598" s="6" t="s">
        <v>528</v>
      </c>
      <c r="E598" s="7" t="str">
        <f>HYPERLINK("https://twitter.com/MrxThesesABES/status/999586937710268423","999586937710268423")</f>
        <v>999586937710268423</v>
      </c>
    </row>
    <row r="599" spans="1:5" ht="12.75">
      <c r="A599" s="4">
        <v>43244.447789351849</v>
      </c>
      <c r="B599" s="5" t="str">
        <f>HYPERLINK("https://twitter.com/com_abes","@com_abes")</f>
        <v>@com_abes</v>
      </c>
      <c r="C599" s="6" t="s">
        <v>12</v>
      </c>
      <c r="D599" s="6" t="s">
        <v>529</v>
      </c>
      <c r="E599" s="7" t="str">
        <f>HYPERLINK("https://twitter.com/com_abes/status/999587009327968256","999587009327968256")</f>
        <v>999587009327968256</v>
      </c>
    </row>
    <row r="600" spans="1:5" ht="12.75">
      <c r="A600" s="4">
        <v>43244.447916666672</v>
      </c>
      <c r="B600" s="5" t="str">
        <f>HYPERLINK("https://twitter.com/AymericBds","@AymericBds")</f>
        <v>@AymericBds</v>
      </c>
      <c r="C600" s="6" t="s">
        <v>530</v>
      </c>
      <c r="D600" s="6" t="s">
        <v>528</v>
      </c>
      <c r="E600" s="7" t="str">
        <f>HYPERLINK("https://twitter.com/AymericBds/status/999587057398943744","999587057398943744")</f>
        <v>999587057398943744</v>
      </c>
    </row>
    <row r="601" spans="1:5" ht="12.75">
      <c r="A601" s="4">
        <v>43244.447997685187</v>
      </c>
      <c r="B601" s="5" t="str">
        <f>HYPERLINK("https://twitter.com/SogobaSouleyman","@SogobaSouleyman")</f>
        <v>@SogobaSouleyman</v>
      </c>
      <c r="C601" s="6" t="s">
        <v>30</v>
      </c>
      <c r="D601" s="6" t="s">
        <v>528</v>
      </c>
      <c r="E601" s="7" t="str">
        <f>HYPERLINK("https://twitter.com/SogobaSouleyman/status/999587087887323136","999587087887323136")</f>
        <v>999587087887323136</v>
      </c>
    </row>
    <row r="602" spans="1:5" ht="12.75">
      <c r="A602" s="4">
        <v>43244.448055555556</v>
      </c>
      <c r="B602" s="5" t="str">
        <f>HYPERLINK("https://twitter.com/CabaneCelia","@CabaneCelia")</f>
        <v>@CabaneCelia</v>
      </c>
      <c r="C602" s="6" t="s">
        <v>68</v>
      </c>
      <c r="D602" s="6" t="s">
        <v>531</v>
      </c>
      <c r="E602" s="7" t="str">
        <f>HYPERLINK("https://twitter.com/CabaneCelia/status/999587105780183040","999587105780183040")</f>
        <v>999587105780183040</v>
      </c>
    </row>
    <row r="603" spans="1:5" ht="12.75">
      <c r="A603" s="4">
        <v>43244.448067129633</v>
      </c>
      <c r="B603" s="5" t="str">
        <f>HYPERLINK("https://twitter.com/cleymour","@cleymour")</f>
        <v>@cleymour</v>
      </c>
      <c r="C603" s="6" t="s">
        <v>24</v>
      </c>
      <c r="D603" s="6" t="s">
        <v>532</v>
      </c>
      <c r="E603" s="7" t="str">
        <f>HYPERLINK("https://twitter.com/cleymour/status/999587111023112193","999587111023112193")</f>
        <v>999587111023112193</v>
      </c>
    </row>
    <row r="604" spans="1:5" ht="12.75">
      <c r="A604" s="4">
        <v>43244.44835648148</v>
      </c>
      <c r="B604" s="5" t="str">
        <f>HYPERLINK("https://twitter.com/daieuxdailleurs","@daieuxdailleurs")</f>
        <v>@daieuxdailleurs</v>
      </c>
      <c r="C604" s="6" t="s">
        <v>533</v>
      </c>
      <c r="D604" s="6" t="s">
        <v>528</v>
      </c>
      <c r="E604" s="7" t="str">
        <f>HYPERLINK("https://twitter.com/daieuxdailleurs/status/999587218028220416","999587218028220416")</f>
        <v>999587218028220416</v>
      </c>
    </row>
    <row r="605" spans="1:5" ht="12.75">
      <c r="A605" s="4">
        <v>43244.448645833334</v>
      </c>
      <c r="B605" s="5" t="str">
        <f>HYPERLINK("https://twitter.com/MrxThesesABES","@MrxThesesABES")</f>
        <v>@MrxThesesABES</v>
      </c>
      <c r="C605" s="6" t="s">
        <v>9</v>
      </c>
      <c r="D605" s="6" t="s">
        <v>534</v>
      </c>
      <c r="E605" s="7" t="str">
        <f>HYPERLINK("https://twitter.com/MrxThesesABES/status/999587321451294720","999587321451294720")</f>
        <v>999587321451294720</v>
      </c>
    </row>
    <row r="606" spans="1:5" ht="12.75">
      <c r="A606" s="4">
        <v>43244.448831018519</v>
      </c>
      <c r="B606" s="5" t="str">
        <f>HYPERLINK("https://twitter.com/SogobaSouleyman","@SogobaSouleyman")</f>
        <v>@SogobaSouleyman</v>
      </c>
      <c r="C606" s="6" t="s">
        <v>30</v>
      </c>
      <c r="D606" s="6" t="s">
        <v>502</v>
      </c>
      <c r="E606" s="7" t="str">
        <f>HYPERLINK("https://twitter.com/SogobaSouleyman/status/999587389323534337","999587389323534337")</f>
        <v>999587389323534337</v>
      </c>
    </row>
    <row r="607" spans="1:5" ht="12.75">
      <c r="A607" s="4">
        <v>43244.449490740742</v>
      </c>
      <c r="B607" s="5" t="str">
        <f>HYPERLINK("https://twitter.com/CabaneCelia","@CabaneCelia")</f>
        <v>@CabaneCelia</v>
      </c>
      <c r="C607" s="6" t="s">
        <v>68</v>
      </c>
      <c r="D607" s="6" t="s">
        <v>535</v>
      </c>
      <c r="E607" s="7" t="str">
        <f>HYPERLINK("https://twitter.com/CabaneCelia/status/999587627216056320","999587627216056320")</f>
        <v>999587627216056320</v>
      </c>
    </row>
    <row r="608" spans="1:5" ht="12.75">
      <c r="A608" s="4">
        <v>43244.449791666666</v>
      </c>
      <c r="B608" s="5" t="str">
        <f>HYPERLINK("https://twitter.com/GregMiura","@GregMiura")</f>
        <v>@GregMiura</v>
      </c>
      <c r="C608" s="6" t="s">
        <v>15</v>
      </c>
      <c r="D608" s="6" t="s">
        <v>536</v>
      </c>
      <c r="E608" s="7" t="str">
        <f>HYPERLINK("https://twitter.com/GregMiura/status/999587738302246913","999587738302246913")</f>
        <v>999587738302246913</v>
      </c>
    </row>
    <row r="609" spans="1:5" ht="12.75">
      <c r="A609" s="4">
        <v>43244.449837962966</v>
      </c>
      <c r="B609" s="5" t="str">
        <f t="shared" ref="B609:B610" si="69">HYPERLINK("https://twitter.com/CabaneCelia","@CabaneCelia")</f>
        <v>@CabaneCelia</v>
      </c>
      <c r="C609" s="6" t="s">
        <v>68</v>
      </c>
      <c r="D609" s="6" t="s">
        <v>537</v>
      </c>
      <c r="E609" s="7" t="str">
        <f>HYPERLINK("https://twitter.com/CabaneCelia/status/999587753078730752","999587753078730752")</f>
        <v>999587753078730752</v>
      </c>
    </row>
    <row r="610" spans="1:5" ht="12.75">
      <c r="A610" s="4">
        <v>43244.450150462959</v>
      </c>
      <c r="B610" s="5" t="str">
        <f t="shared" si="69"/>
        <v>@CabaneCelia</v>
      </c>
      <c r="C610" s="6" t="s">
        <v>68</v>
      </c>
      <c r="D610" s="6" t="s">
        <v>538</v>
      </c>
      <c r="E610" s="7" t="str">
        <f>HYPERLINK("https://twitter.com/CabaneCelia/status/999587866660556800","999587866660556800")</f>
        <v>999587866660556800</v>
      </c>
    </row>
    <row r="611" spans="1:5" ht="12.75">
      <c r="A611" s="4">
        <v>43244.450474537036</v>
      </c>
      <c r="B611" s="5" t="str">
        <f>HYPERLINK("https://twitter.com/com_abes","@com_abes")</f>
        <v>@com_abes</v>
      </c>
      <c r="C611" s="6" t="s">
        <v>12</v>
      </c>
      <c r="D611" s="6" t="s">
        <v>539</v>
      </c>
      <c r="E611" s="7" t="str">
        <f>HYPERLINK("https://twitter.com/com_abes/status/999587984000286722","999587984000286722")</f>
        <v>999587984000286722</v>
      </c>
    </row>
    <row r="612" spans="1:5" ht="12.75">
      <c r="A612" s="4">
        <v>43244.450578703705</v>
      </c>
      <c r="B612" s="5" t="str">
        <f>HYPERLINK("https://twitter.com/ISSN_IC","@ISSN_IC")</f>
        <v>@ISSN_IC</v>
      </c>
      <c r="C612" s="6" t="s">
        <v>26</v>
      </c>
      <c r="D612" s="6" t="s">
        <v>540</v>
      </c>
      <c r="E612" s="7" t="str">
        <f>HYPERLINK("https://twitter.com/ISSN_IC/status/999588020109103104","999588020109103104")</f>
        <v>999588020109103104</v>
      </c>
    </row>
    <row r="613" spans="1:5" ht="12.75">
      <c r="A613" s="4">
        <v>43244.450613425928</v>
      </c>
      <c r="B613" s="5" t="str">
        <f>HYPERLINK("https://twitter.com/symac","@symac")</f>
        <v>@symac</v>
      </c>
      <c r="C613" s="6" t="s">
        <v>116</v>
      </c>
      <c r="D613" s="6" t="s">
        <v>541</v>
      </c>
      <c r="E613" s="7" t="str">
        <f>HYPERLINK("https://twitter.com/symac/status/999588033472139265","999588033472139265")</f>
        <v>999588033472139265</v>
      </c>
    </row>
    <row r="614" spans="1:5" ht="12.75">
      <c r="A614" s="4">
        <v>43244.450659722221</v>
      </c>
      <c r="B614" s="5" t="str">
        <f t="shared" ref="B614:B615" si="70">HYPERLINK("https://twitter.com/com_abes","@com_abes")</f>
        <v>@com_abes</v>
      </c>
      <c r="C614" s="6" t="s">
        <v>12</v>
      </c>
      <c r="D614" s="6" t="s">
        <v>534</v>
      </c>
      <c r="E614" s="7" t="str">
        <f>HYPERLINK("https://twitter.com/com_abes/status/999588051134418944","999588051134418944")</f>
        <v>999588051134418944</v>
      </c>
    </row>
    <row r="615" spans="1:5" ht="12.75">
      <c r="A615" s="4">
        <v>43244.450752314813</v>
      </c>
      <c r="B615" s="5" t="str">
        <f t="shared" si="70"/>
        <v>@com_abes</v>
      </c>
      <c r="C615" s="6" t="s">
        <v>12</v>
      </c>
      <c r="D615" s="6" t="s">
        <v>540</v>
      </c>
      <c r="E615" s="7" t="str">
        <f>HYPERLINK("https://twitter.com/com_abes/status/999588083388559361","999588083388559361")</f>
        <v>999588083388559361</v>
      </c>
    </row>
    <row r="616" spans="1:5" ht="12.75">
      <c r="A616" s="4">
        <v>43244.451354166667</v>
      </c>
      <c r="B616" s="5" t="str">
        <f>HYPERLINK("https://twitter.com/SogobaSouleyman","@SogobaSouleyman")</f>
        <v>@SogobaSouleyman</v>
      </c>
      <c r="C616" s="6" t="s">
        <v>30</v>
      </c>
      <c r="D616" s="6" t="s">
        <v>539</v>
      </c>
      <c r="E616" s="7" t="str">
        <f>HYPERLINK("https://twitter.com/SogobaSouleyman/status/999588303216234496","999588303216234496")</f>
        <v>999588303216234496</v>
      </c>
    </row>
    <row r="617" spans="1:5" ht="12.75">
      <c r="A617" s="4">
        <v>43244.453900462962</v>
      </c>
      <c r="B617" s="5" t="str">
        <f>HYPERLINK("https://twitter.com/HeleichMaire","@HeleichMaire")</f>
        <v>@HeleichMaire</v>
      </c>
      <c r="C617" s="6" t="s">
        <v>542</v>
      </c>
      <c r="D617" s="6" t="s">
        <v>404</v>
      </c>
      <c r="E617" s="7" t="str">
        <f>HYPERLINK("https://twitter.com/HeleichMaire/status/999589224943890433","999589224943890433")</f>
        <v>999589224943890433</v>
      </c>
    </row>
    <row r="618" spans="1:5" ht="12.75">
      <c r="A618" s="4">
        <v>43244.456087962964</v>
      </c>
      <c r="B618" s="5" t="str">
        <f>HYPERLINK("https://twitter.com/Le_Meunier_Del","@Le_Meunier_Del")</f>
        <v>@Le_Meunier_Del</v>
      </c>
      <c r="C618" s="6" t="s">
        <v>61</v>
      </c>
      <c r="D618" s="6" t="s">
        <v>543</v>
      </c>
      <c r="E618" s="7" t="str">
        <f>HYPERLINK("https://twitter.com/Le_Meunier_Del/status/999590019382829058","999590019382829058")</f>
        <v>999590019382829058</v>
      </c>
    </row>
    <row r="619" spans="1:5" ht="12.75">
      <c r="A619" s="4">
        <v>43244.457881944443</v>
      </c>
      <c r="B619" s="5" t="str">
        <f>HYPERLINK("https://twitter.com/com_abes","@com_abes")</f>
        <v>@com_abes</v>
      </c>
      <c r="C619" s="6" t="s">
        <v>12</v>
      </c>
      <c r="D619" s="6" t="s">
        <v>544</v>
      </c>
      <c r="E619" s="7" t="str">
        <f>HYPERLINK("https://twitter.com/com_abes/status/999590669273399297","999590669273399297")</f>
        <v>999590669273399297</v>
      </c>
    </row>
    <row r="620" spans="1:5" ht="12.75">
      <c r="A620" s="4">
        <v>43244.459085648152</v>
      </c>
      <c r="B620" s="5" t="str">
        <f>HYPERLINK("https://twitter.com/CabaneCelia","@CabaneCelia")</f>
        <v>@CabaneCelia</v>
      </c>
      <c r="C620" s="6" t="s">
        <v>68</v>
      </c>
      <c r="D620" s="6" t="s">
        <v>545</v>
      </c>
      <c r="E620" s="7" t="str">
        <f>HYPERLINK("https://twitter.com/CabaneCelia/status/999591104487002112","999591104487002112")</f>
        <v>999591104487002112</v>
      </c>
    </row>
    <row r="621" spans="1:5" ht="12.75">
      <c r="A621" s="4">
        <v>43244.459155092598</v>
      </c>
      <c r="B621" s="5" t="str">
        <f>HYPERLINK("https://twitter.com/MrxThesesABES","@MrxThesesABES")</f>
        <v>@MrxThesesABES</v>
      </c>
      <c r="C621" s="6" t="s">
        <v>9</v>
      </c>
      <c r="D621" s="6" t="s">
        <v>546</v>
      </c>
      <c r="E621" s="7" t="str">
        <f>HYPERLINK("https://twitter.com/MrxThesesABES/status/999591130479112192","999591130479112192")</f>
        <v>999591130479112192</v>
      </c>
    </row>
    <row r="622" spans="1:5" ht="12.75">
      <c r="A622" s="4">
        <v>43244.45958333333</v>
      </c>
      <c r="B622" s="5" t="str">
        <f>HYPERLINK("https://twitter.com/com_abes","@com_abes")</f>
        <v>@com_abes</v>
      </c>
      <c r="C622" s="6" t="s">
        <v>12</v>
      </c>
      <c r="D622" s="6" t="s">
        <v>547</v>
      </c>
      <c r="E622" s="7" t="str">
        <f>HYPERLINK("https://twitter.com/com_abes/status/999591286733754369","999591286733754369")</f>
        <v>999591286733754369</v>
      </c>
    </row>
    <row r="623" spans="1:5" ht="12.75">
      <c r="A623" s="4">
        <v>43244.459618055553</v>
      </c>
      <c r="B623" s="5" t="str">
        <f>HYPERLINK("https://twitter.com/MrxThesesABES","@MrxThesesABES")</f>
        <v>@MrxThesesABES</v>
      </c>
      <c r="C623" s="6" t="s">
        <v>9</v>
      </c>
      <c r="D623" s="6" t="s">
        <v>547</v>
      </c>
      <c r="E623" s="7" t="str">
        <f>HYPERLINK("https://twitter.com/MrxThesesABES/status/999591298150666240","999591298150666240")</f>
        <v>999591298150666240</v>
      </c>
    </row>
    <row r="624" spans="1:5" ht="12.75">
      <c r="A624" s="4">
        <v>43244.462118055555</v>
      </c>
      <c r="B624" s="5" t="str">
        <f>HYPERLINK("https://twitter.com/MaudEXL","@MaudEXL")</f>
        <v>@MaudEXL</v>
      </c>
      <c r="C624" s="6" t="s">
        <v>548</v>
      </c>
      <c r="D624" s="6" t="s">
        <v>546</v>
      </c>
      <c r="E624" s="7" t="str">
        <f>HYPERLINK("https://twitter.com/MaudEXL/status/999592202375483393","999592202375483393")</f>
        <v>999592202375483393</v>
      </c>
    </row>
    <row r="625" spans="1:5" ht="12.75">
      <c r="A625" s="4">
        <v>43244.462407407409</v>
      </c>
      <c r="B625" s="5" t="str">
        <f>HYPERLINK("https://twitter.com/CabaneCelia","@CabaneCelia")</f>
        <v>@CabaneCelia</v>
      </c>
      <c r="C625" s="6" t="s">
        <v>68</v>
      </c>
      <c r="D625" s="6" t="s">
        <v>549</v>
      </c>
      <c r="E625" s="7" t="str">
        <f>HYPERLINK("https://twitter.com/CabaneCelia/status/999592306910093312","999592306910093312")</f>
        <v>999592306910093312</v>
      </c>
    </row>
    <row r="626" spans="1:5" ht="12.75">
      <c r="A626" s="4">
        <v>43244.462997685187</v>
      </c>
      <c r="B626" s="5" t="str">
        <f t="shared" ref="B626:B627" si="71">HYPERLINK("https://twitter.com/MarianneGiloux","@MarianneGiloux")</f>
        <v>@MarianneGiloux</v>
      </c>
      <c r="C626" s="6" t="s">
        <v>8</v>
      </c>
      <c r="D626" s="6" t="s">
        <v>546</v>
      </c>
      <c r="E626" s="7" t="str">
        <f>HYPERLINK("https://twitter.com/MarianneGiloux/status/999592522220482561","999592522220482561")</f>
        <v>999592522220482561</v>
      </c>
    </row>
    <row r="627" spans="1:5" ht="12.75">
      <c r="A627" s="4">
        <v>43244.463807870372</v>
      </c>
      <c r="B627" s="5" t="str">
        <f t="shared" si="71"/>
        <v>@MarianneGiloux</v>
      </c>
      <c r="C627" s="6" t="s">
        <v>8</v>
      </c>
      <c r="D627" s="6" t="s">
        <v>528</v>
      </c>
      <c r="E627" s="7" t="str">
        <f>HYPERLINK("https://twitter.com/MarianneGiloux/status/999592816908079104","999592816908079104")</f>
        <v>999592816908079104</v>
      </c>
    </row>
    <row r="628" spans="1:5" ht="12.75">
      <c r="A628" s="4">
        <v>43244.465520833328</v>
      </c>
      <c r="B628" s="5" t="str">
        <f>HYPERLINK("https://twitter.com/CabaneCelia","@CabaneCelia")</f>
        <v>@CabaneCelia</v>
      </c>
      <c r="C628" s="6" t="s">
        <v>68</v>
      </c>
      <c r="D628" s="6" t="s">
        <v>550</v>
      </c>
      <c r="E628" s="7" t="str">
        <f>HYPERLINK("https://twitter.com/CabaneCelia/status/999593435697942529","999593435697942529")</f>
        <v>999593435697942529</v>
      </c>
    </row>
    <row r="629" spans="1:5" ht="12.75">
      <c r="A629" s="4">
        <v>43244.46575231482</v>
      </c>
      <c r="B629" s="5" t="str">
        <f>HYPERLINK("https://twitter.com/symac","@symac")</f>
        <v>@symac</v>
      </c>
      <c r="C629" s="6" t="s">
        <v>116</v>
      </c>
      <c r="D629" s="6" t="s">
        <v>551</v>
      </c>
      <c r="E629" s="7" t="str">
        <f>HYPERLINK("https://twitter.com/symac/status/999593521140109313","999593521140109313")</f>
        <v>999593521140109313</v>
      </c>
    </row>
    <row r="630" spans="1:5" ht="12.75">
      <c r="A630" s="4">
        <v>43244.465925925921</v>
      </c>
      <c r="B630" s="5" t="str">
        <f t="shared" ref="B630:B631" si="72">HYPERLINK("https://twitter.com/com_abes","@com_abes")</f>
        <v>@com_abes</v>
      </c>
      <c r="C630" s="6" t="s">
        <v>12</v>
      </c>
      <c r="D630" s="6" t="s">
        <v>552</v>
      </c>
      <c r="E630" s="7" t="str">
        <f>HYPERLINK("https://twitter.com/com_abes/status/999593583853363200","999593583853363200")</f>
        <v>999593583853363200</v>
      </c>
    </row>
    <row r="631" spans="1:5" ht="12.75">
      <c r="A631" s="4">
        <v>43244.465949074074</v>
      </c>
      <c r="B631" s="5" t="str">
        <f t="shared" si="72"/>
        <v>@com_abes</v>
      </c>
      <c r="C631" s="6" t="s">
        <v>12</v>
      </c>
      <c r="D631" s="6" t="s">
        <v>553</v>
      </c>
      <c r="E631" s="7" t="str">
        <f>HYPERLINK("https://twitter.com/com_abes/status/999593593701650432","999593593701650432")</f>
        <v>999593593701650432</v>
      </c>
    </row>
    <row r="632" spans="1:5" ht="12.75">
      <c r="A632" s="4">
        <v>43244.466631944444</v>
      </c>
      <c r="B632" s="5" t="str">
        <f>HYPERLINK("https://twitter.com/SogobaSouleyman","@SogobaSouleyman")</f>
        <v>@SogobaSouleyman</v>
      </c>
      <c r="C632" s="6" t="s">
        <v>30</v>
      </c>
      <c r="D632" s="6" t="s">
        <v>552</v>
      </c>
      <c r="E632" s="7" t="str">
        <f>HYPERLINK("https://twitter.com/SogobaSouleyman/status/999593840804880384","999593840804880384")</f>
        <v>999593840804880384</v>
      </c>
    </row>
    <row r="633" spans="1:5" ht="12.75">
      <c r="A633" s="4">
        <v>43244.467187499999</v>
      </c>
      <c r="B633" s="5" t="str">
        <f>HYPERLINK("https://twitter.com/CabaneCelia","@CabaneCelia")</f>
        <v>@CabaneCelia</v>
      </c>
      <c r="C633" s="6" t="s">
        <v>68</v>
      </c>
      <c r="D633" s="6" t="s">
        <v>554</v>
      </c>
      <c r="E633" s="7" t="str">
        <f>HYPERLINK("https://twitter.com/CabaneCelia/status/999594040357277696","999594040357277696")</f>
        <v>999594040357277696</v>
      </c>
    </row>
    <row r="634" spans="1:5" ht="12.75">
      <c r="A634" s="4">
        <v>43244.467476851853</v>
      </c>
      <c r="B634" s="5" t="str">
        <f>HYPERLINK("https://twitter.com/Le_Meunier_Del","@Le_Meunier_Del")</f>
        <v>@Le_Meunier_Del</v>
      </c>
      <c r="C634" s="6" t="s">
        <v>61</v>
      </c>
      <c r="D634" s="6" t="s">
        <v>547</v>
      </c>
      <c r="E634" s="7" t="str">
        <f>HYPERLINK("https://twitter.com/Le_Meunier_Del/status/999594145638477824","999594145638477824")</f>
        <v>999594145638477824</v>
      </c>
    </row>
    <row r="635" spans="1:5" ht="12.75">
      <c r="A635" s="4">
        <v>43244.46769675926</v>
      </c>
      <c r="B635" s="5" t="str">
        <f>HYPERLINK("https://twitter.com/GregMiura","@GregMiura")</f>
        <v>@GregMiura</v>
      </c>
      <c r="C635" s="6" t="s">
        <v>15</v>
      </c>
      <c r="D635" s="6" t="s">
        <v>555</v>
      </c>
      <c r="E635" s="7" t="str">
        <f>HYPERLINK("https://twitter.com/GregMiura/status/999594224629747712","999594224629747712")</f>
        <v>999594224629747712</v>
      </c>
    </row>
    <row r="636" spans="1:5" ht="12.75">
      <c r="A636" s="4">
        <v>43244.468831018516</v>
      </c>
      <c r="B636" s="5" t="str">
        <f>HYPERLINK("https://twitter.com/CabaneCelia","@CabaneCelia")</f>
        <v>@CabaneCelia</v>
      </c>
      <c r="C636" s="6" t="s">
        <v>68</v>
      </c>
      <c r="D636" s="6" t="s">
        <v>556</v>
      </c>
      <c r="E636" s="7" t="str">
        <f>HYPERLINK("https://twitter.com/CabaneCelia/status/999594634245484544","999594634245484544")</f>
        <v>999594634245484544</v>
      </c>
    </row>
    <row r="637" spans="1:5" ht="12.75">
      <c r="A637" s="4">
        <v>43244.469097222223</v>
      </c>
      <c r="B637" s="5" t="str">
        <f>HYPERLINK("https://twitter.com/com_abes","@com_abes")</f>
        <v>@com_abes</v>
      </c>
      <c r="C637" s="6" t="s">
        <v>12</v>
      </c>
      <c r="D637" s="6" t="s">
        <v>557</v>
      </c>
      <c r="E637" s="7" t="str">
        <f>HYPERLINK("https://twitter.com/com_abes/status/999594733482729472","999594733482729472")</f>
        <v>999594733482729472</v>
      </c>
    </row>
    <row r="638" spans="1:5" ht="12.75">
      <c r="A638" s="4">
        <v>43244.469375000001</v>
      </c>
      <c r="B638" s="5" t="str">
        <f>HYPERLINK("https://twitter.com/valbertrand","@valbertrand")</f>
        <v>@valbertrand</v>
      </c>
      <c r="C638" s="6" t="s">
        <v>454</v>
      </c>
      <c r="D638" s="6" t="s">
        <v>528</v>
      </c>
      <c r="E638" s="7" t="str">
        <f>HYPERLINK("https://twitter.com/valbertrand/status/999594833030328320","999594833030328320")</f>
        <v>999594833030328320</v>
      </c>
    </row>
    <row r="639" spans="1:5" ht="12.75">
      <c r="A639" s="4">
        <v>43244.469618055555</v>
      </c>
      <c r="B639" s="5" t="str">
        <f>HYPERLINK("https://twitter.com/com_abes","@com_abes")</f>
        <v>@com_abes</v>
      </c>
      <c r="C639" s="6" t="s">
        <v>12</v>
      </c>
      <c r="D639" s="6" t="s">
        <v>558</v>
      </c>
      <c r="E639" s="7" t="str">
        <f>HYPERLINK("https://twitter.com/com_abes/status/999594921517436930","999594921517436930")</f>
        <v>999594921517436930</v>
      </c>
    </row>
    <row r="640" spans="1:5" ht="12.75">
      <c r="A640" s="4">
        <v>43244.469687500001</v>
      </c>
      <c r="B640" s="5" t="str">
        <f>HYPERLINK("https://twitter.com/CabaneCelia","@CabaneCelia")</f>
        <v>@CabaneCelia</v>
      </c>
      <c r="C640" s="6" t="s">
        <v>68</v>
      </c>
      <c r="D640" s="6" t="s">
        <v>559</v>
      </c>
      <c r="E640" s="7" t="str">
        <f>HYPERLINK("https://twitter.com/CabaneCelia/status/999594948260433920","999594948260433920")</f>
        <v>999594948260433920</v>
      </c>
    </row>
    <row r="641" spans="1:5" ht="12.75">
      <c r="A641" s="4">
        <v>43244.470127314809</v>
      </c>
      <c r="B641" s="5" t="str">
        <f>HYPERLINK("https://twitter.com/hugo_catherine","@hugo_catherine")</f>
        <v>@hugo_catherine</v>
      </c>
      <c r="C641" s="6" t="s">
        <v>560</v>
      </c>
      <c r="D641" s="6" t="s">
        <v>404</v>
      </c>
      <c r="E641" s="7" t="str">
        <f>HYPERLINK("https://twitter.com/hugo_catherine/status/999595104959647746","999595104959647746")</f>
        <v>999595104959647746</v>
      </c>
    </row>
    <row r="642" spans="1:5" ht="12.75">
      <c r="A642" s="4">
        <v>43244.470416666663</v>
      </c>
      <c r="B642" s="5" t="str">
        <f>HYPERLINK("https://twitter.com/ruralsmart","@ruralsmart")</f>
        <v>@ruralsmart</v>
      </c>
      <c r="C642" s="6" t="s">
        <v>41</v>
      </c>
      <c r="D642" s="6" t="s">
        <v>375</v>
      </c>
      <c r="E642" s="7" t="str">
        <f>HYPERLINK("https://twitter.com/ruralsmart/status/999595211092262912","999595211092262912")</f>
        <v>999595211092262912</v>
      </c>
    </row>
    <row r="643" spans="1:5" ht="12.75">
      <c r="A643" s="4">
        <v>43244.47152777778</v>
      </c>
      <c r="B643" s="5" t="str">
        <f>HYPERLINK("https://twitter.com/SogobaSouleyman","@SogobaSouleyman")</f>
        <v>@SogobaSouleyman</v>
      </c>
      <c r="C643" s="6" t="s">
        <v>30</v>
      </c>
      <c r="D643" s="6" t="s">
        <v>558</v>
      </c>
      <c r="E643" s="7" t="str">
        <f>HYPERLINK("https://twitter.com/SogobaSouleyman/status/999595614034911232","999595614034911232")</f>
        <v>999595614034911232</v>
      </c>
    </row>
    <row r="644" spans="1:5" ht="12.75">
      <c r="A644" s="4">
        <v>43244.471643518518</v>
      </c>
      <c r="B644" s="5" t="str">
        <f>HYPERLINK("https://twitter.com/com_abes","@com_abes")</f>
        <v>@com_abes</v>
      </c>
      <c r="C644" s="6" t="s">
        <v>12</v>
      </c>
      <c r="D644" s="6" t="s">
        <v>561</v>
      </c>
      <c r="E644" s="7" t="str">
        <f>HYPERLINK("https://twitter.com/com_abes/status/999595654031790080","999595654031790080")</f>
        <v>999595654031790080</v>
      </c>
    </row>
    <row r="645" spans="1:5" ht="12.75">
      <c r="A645" s="4">
        <v>43244.472615740742</v>
      </c>
      <c r="B645" s="5" t="str">
        <f>HYPERLINK("https://twitter.com/CabaneCelia","@CabaneCelia")</f>
        <v>@CabaneCelia</v>
      </c>
      <c r="C645" s="6" t="s">
        <v>68</v>
      </c>
      <c r="D645" s="6" t="s">
        <v>562</v>
      </c>
      <c r="E645" s="7" t="str">
        <f>HYPERLINK("https://twitter.com/CabaneCelia/status/999596009012555776","999596009012555776")</f>
        <v>999596009012555776</v>
      </c>
    </row>
    <row r="646" spans="1:5" ht="12.75">
      <c r="A646" s="4">
        <v>43244.473750000005</v>
      </c>
      <c r="B646" s="5" t="str">
        <f t="shared" ref="B646:B652" si="73">HYPERLINK("https://twitter.com/MrxThesesABES","@MrxThesesABES")</f>
        <v>@MrxThesesABES</v>
      </c>
      <c r="C646" s="6" t="s">
        <v>9</v>
      </c>
      <c r="D646" s="6" t="s">
        <v>555</v>
      </c>
      <c r="E646" s="7" t="str">
        <f>HYPERLINK("https://twitter.com/MrxThesesABES/status/999596420121415680","999596420121415680")</f>
        <v>999596420121415680</v>
      </c>
    </row>
    <row r="647" spans="1:5" ht="12.75">
      <c r="A647" s="4">
        <v>43244.473854166667</v>
      </c>
      <c r="B647" s="5" t="str">
        <f t="shared" si="73"/>
        <v>@MrxThesesABES</v>
      </c>
      <c r="C647" s="6" t="s">
        <v>9</v>
      </c>
      <c r="D647" s="6" t="s">
        <v>552</v>
      </c>
      <c r="E647" s="7" t="str">
        <f>HYPERLINK("https://twitter.com/MrxThesesABES/status/999596457064837120","999596457064837120")</f>
        <v>999596457064837120</v>
      </c>
    </row>
    <row r="648" spans="1:5" ht="12.75">
      <c r="A648" s="4">
        <v>43244.473900462966</v>
      </c>
      <c r="B648" s="5" t="str">
        <f t="shared" si="73"/>
        <v>@MrxThesesABES</v>
      </c>
      <c r="C648" s="6" t="s">
        <v>9</v>
      </c>
      <c r="D648" s="6" t="s">
        <v>553</v>
      </c>
      <c r="E648" s="7" t="str">
        <f>HYPERLINK("https://twitter.com/MrxThesesABES/status/999596473779195905","999596473779195905")</f>
        <v>999596473779195905</v>
      </c>
    </row>
    <row r="649" spans="1:5" ht="12.75">
      <c r="A649" s="4">
        <v>43244.473993055552</v>
      </c>
      <c r="B649" s="5" t="str">
        <f t="shared" si="73"/>
        <v>@MrxThesesABES</v>
      </c>
      <c r="C649" s="6" t="s">
        <v>9</v>
      </c>
      <c r="D649" s="6" t="s">
        <v>557</v>
      </c>
      <c r="E649" s="7" t="str">
        <f>HYPERLINK("https://twitter.com/MrxThesesABES/status/999596505509003264","999596505509003264")</f>
        <v>999596505509003264</v>
      </c>
    </row>
    <row r="650" spans="1:5" ht="12.75">
      <c r="A650" s="4">
        <v>43244.474027777775</v>
      </c>
      <c r="B650" s="5" t="str">
        <f t="shared" si="73"/>
        <v>@MrxThesesABES</v>
      </c>
      <c r="C650" s="6" t="s">
        <v>9</v>
      </c>
      <c r="D650" s="6" t="s">
        <v>558</v>
      </c>
      <c r="E650" s="7" t="str">
        <f>HYPERLINK("https://twitter.com/MrxThesesABES/status/999596519652253696","999596519652253696")</f>
        <v>999596519652253696</v>
      </c>
    </row>
    <row r="651" spans="1:5" ht="12.75">
      <c r="A651" s="4">
        <v>43244.474143518513</v>
      </c>
      <c r="B651" s="5" t="str">
        <f t="shared" si="73"/>
        <v>@MrxThesesABES</v>
      </c>
      <c r="C651" s="6" t="s">
        <v>9</v>
      </c>
      <c r="D651" s="6" t="s">
        <v>561</v>
      </c>
      <c r="E651" s="7" t="str">
        <f>HYPERLINK("https://twitter.com/MrxThesesABES/status/999596561867866112","999596561867866112")</f>
        <v>999596561867866112</v>
      </c>
    </row>
    <row r="652" spans="1:5" ht="12.75">
      <c r="A652" s="4">
        <v>43244.47420138889</v>
      </c>
      <c r="B652" s="5" t="str">
        <f t="shared" si="73"/>
        <v>@MrxThesesABES</v>
      </c>
      <c r="C652" s="6" t="s">
        <v>9</v>
      </c>
      <c r="D652" s="6" t="s">
        <v>563</v>
      </c>
      <c r="E652" s="7" t="str">
        <f>HYPERLINK("https://twitter.com/MrxThesesABES/status/999596582701092864","999596582701092864")</f>
        <v>999596582701092864</v>
      </c>
    </row>
    <row r="653" spans="1:5" ht="12.75">
      <c r="A653" s="4">
        <v>43244.47493055556</v>
      </c>
      <c r="B653" s="5" t="str">
        <f>HYPERLINK("https://twitter.com/cmalleret","@cmalleret")</f>
        <v>@cmalleret</v>
      </c>
      <c r="C653" s="6" t="s">
        <v>11</v>
      </c>
      <c r="D653" s="6" t="s">
        <v>404</v>
      </c>
      <c r="E653" s="7" t="str">
        <f>HYPERLINK("https://twitter.com/cmalleret/status/999596847097401345","999596847097401345")</f>
        <v>999596847097401345</v>
      </c>
    </row>
    <row r="654" spans="1:5" ht="12.75">
      <c r="A654" s="4">
        <v>43244.475960648153</v>
      </c>
      <c r="B654" s="5" t="str">
        <f>HYPERLINK("https://twitter.com/Marie_Idille","@Marie_Idille")</f>
        <v>@Marie_Idille</v>
      </c>
      <c r="C654" s="6" t="s">
        <v>22</v>
      </c>
      <c r="D654" s="6" t="s">
        <v>252</v>
      </c>
      <c r="E654" s="7" t="str">
        <f>HYPERLINK("https://twitter.com/Marie_Idille/status/999597219551596545","999597219551596545")</f>
        <v>999597219551596545</v>
      </c>
    </row>
    <row r="655" spans="1:5" ht="12.75">
      <c r="A655" s="4">
        <v>43244.476666666669</v>
      </c>
      <c r="B655" s="5" t="str">
        <f>HYPERLINK("https://twitter.com/MrxThesesABES","@MrxThesesABES")</f>
        <v>@MrxThesesABES</v>
      </c>
      <c r="C655" s="6" t="s">
        <v>9</v>
      </c>
      <c r="D655" s="6" t="s">
        <v>461</v>
      </c>
      <c r="E655" s="7" t="str">
        <f>HYPERLINK("https://twitter.com/MrxThesesABES/status/999597476280700933","999597476280700933")</f>
        <v>999597476280700933</v>
      </c>
    </row>
    <row r="656" spans="1:5" ht="12.75">
      <c r="A656" s="4">
        <v>43244.478217592594</v>
      </c>
      <c r="B656" s="5" t="str">
        <f>HYPERLINK("https://twitter.com/com_abes","@com_abes")</f>
        <v>@com_abes</v>
      </c>
      <c r="C656" s="6" t="s">
        <v>12</v>
      </c>
      <c r="D656" s="6" t="s">
        <v>563</v>
      </c>
      <c r="E656" s="7" t="str">
        <f>HYPERLINK("https://twitter.com/com_abes/status/999598037277315072","999598037277315072")</f>
        <v>999598037277315072</v>
      </c>
    </row>
    <row r="657" spans="1:5" ht="12.75">
      <c r="A657" s="4">
        <v>43244.478530092594</v>
      </c>
      <c r="B657" s="5" t="str">
        <f>HYPERLINK("https://twitter.com/dalaimaria","@dalaimaria")</f>
        <v>@dalaimaria</v>
      </c>
      <c r="C657" s="6" t="s">
        <v>564</v>
      </c>
      <c r="D657" s="6" t="s">
        <v>565</v>
      </c>
      <c r="E657" s="7" t="str">
        <f>HYPERLINK("https://twitter.com/dalaimaria/status/999598152096284673","999598152096284673")</f>
        <v>999598152096284673</v>
      </c>
    </row>
    <row r="658" spans="1:5" ht="12.75">
      <c r="A658" s="4">
        <v>43244.479016203702</v>
      </c>
      <c r="B658" s="5" t="str">
        <f>HYPERLINK("https://twitter.com/rvandieen","@rvandieen")</f>
        <v>@rvandieen</v>
      </c>
      <c r="C658" s="6" t="s">
        <v>383</v>
      </c>
      <c r="D658" s="6" t="s">
        <v>546</v>
      </c>
      <c r="E658" s="7" t="str">
        <f>HYPERLINK("https://twitter.com/rvandieen/status/999598326428459008","999598326428459008")</f>
        <v>999598326428459008</v>
      </c>
    </row>
    <row r="659" spans="1:5" ht="12.75">
      <c r="A659" s="4">
        <v>43244.479039351849</v>
      </c>
      <c r="B659" s="5" t="str">
        <f>HYPERLINK("https://twitter.com/MrxThesesABES","@MrxThesesABES")</f>
        <v>@MrxThesesABES</v>
      </c>
      <c r="C659" s="6" t="s">
        <v>9</v>
      </c>
      <c r="D659" s="6" t="s">
        <v>566</v>
      </c>
      <c r="E659" s="7" t="str">
        <f>HYPERLINK("https://twitter.com/MrxThesesABES/status/999598337555918848","999598337555918848")</f>
        <v>999598337555918848</v>
      </c>
    </row>
    <row r="660" spans="1:5" ht="12.75">
      <c r="A660" s="4">
        <v>43244.479618055557</v>
      </c>
      <c r="B660" s="5" t="str">
        <f>HYPERLINK("https://twitter.com/francoisejob21","@francoisejob21")</f>
        <v>@francoisejob21</v>
      </c>
      <c r="C660" s="6" t="s">
        <v>567</v>
      </c>
      <c r="D660" s="6" t="s">
        <v>568</v>
      </c>
      <c r="E660" s="7" t="str">
        <f>HYPERLINK("https://twitter.com/francoisejob21/status/999598546004389888","999598546004389888")</f>
        <v>999598546004389888</v>
      </c>
    </row>
    <row r="661" spans="1:5" ht="12.75">
      <c r="A661" s="4">
        <v>43244.479641203703</v>
      </c>
      <c r="B661" s="5" t="str">
        <f>HYPERLINK("https://twitter.com/Amyviolet","@Amyviolet")</f>
        <v>@Amyviolet</v>
      </c>
      <c r="C661" s="6" t="s">
        <v>20</v>
      </c>
      <c r="D661" s="6" t="s">
        <v>569</v>
      </c>
      <c r="E661" s="7" t="str">
        <f>HYPERLINK("https://twitter.com/Amyviolet/status/999598552916602880","999598552916602880")</f>
        <v>999598552916602880</v>
      </c>
    </row>
    <row r="662" spans="1:5" ht="12.75">
      <c r="A662" s="4">
        <v>43244.479837962965</v>
      </c>
      <c r="B662" s="5" t="str">
        <f t="shared" ref="B662:B663" si="74">HYPERLINK("https://twitter.com/francoisejob21","@francoisejob21")</f>
        <v>@francoisejob21</v>
      </c>
      <c r="C662" s="6" t="s">
        <v>567</v>
      </c>
      <c r="D662" s="6" t="s">
        <v>546</v>
      </c>
      <c r="E662" s="7" t="str">
        <f>HYPERLINK("https://twitter.com/francoisejob21/status/999598623221575680","999598623221575680")</f>
        <v>999598623221575680</v>
      </c>
    </row>
    <row r="663" spans="1:5" ht="12.75">
      <c r="A663" s="4">
        <v>43244.481249999997</v>
      </c>
      <c r="B663" s="5" t="str">
        <f t="shared" si="74"/>
        <v>@francoisejob21</v>
      </c>
      <c r="C663" s="6" t="s">
        <v>567</v>
      </c>
      <c r="D663" s="6" t="s">
        <v>486</v>
      </c>
      <c r="E663" s="7" t="str">
        <f>HYPERLINK("https://twitter.com/francoisejob21/status/999599137501925377","999599137501925377")</f>
        <v>999599137501925377</v>
      </c>
    </row>
    <row r="664" spans="1:5" ht="12.75">
      <c r="A664" s="4">
        <v>43244.481898148151</v>
      </c>
      <c r="B664" s="5" t="str">
        <f>HYPERLINK("https://twitter.com/laurenceRITTER","@laurenceRITTER")</f>
        <v>@laurenceRITTER</v>
      </c>
      <c r="C664" s="6" t="s">
        <v>270</v>
      </c>
      <c r="D664" s="6" t="s">
        <v>486</v>
      </c>
      <c r="E664" s="7" t="str">
        <f>HYPERLINK("https://twitter.com/laurenceRITTER/status/999599372571725824","999599372571725824")</f>
        <v>999599372571725824</v>
      </c>
    </row>
    <row r="665" spans="1:5" ht="12.75">
      <c r="A665" s="4">
        <v>43244.482303240744</v>
      </c>
      <c r="B665" s="5" t="str">
        <f>HYPERLINK("https://twitter.com/com_abes","@com_abes")</f>
        <v>@com_abes</v>
      </c>
      <c r="C665" s="6" t="s">
        <v>12</v>
      </c>
      <c r="D665" s="6" t="s">
        <v>570</v>
      </c>
      <c r="E665" s="7" t="str">
        <f>HYPERLINK("https://twitter.com/com_abes/status/999599519049371648","999599519049371648")</f>
        <v>999599519049371648</v>
      </c>
    </row>
    <row r="666" spans="1:5" ht="12.75">
      <c r="A666" s="4">
        <v>43244.488495370373</v>
      </c>
      <c r="B666" s="5" t="str">
        <f t="shared" ref="B666:B668" si="75">HYPERLINK("https://twitter.com/Olivier__Cornu","@Olivier__Cornu")</f>
        <v>@Olivier__Cornu</v>
      </c>
      <c r="C666" s="6" t="s">
        <v>16</v>
      </c>
      <c r="D666" s="6" t="s">
        <v>500</v>
      </c>
      <c r="E666" s="7" t="str">
        <f>HYPERLINK("https://twitter.com/Olivier__Cornu/status/999601762028933121","999601762028933121")</f>
        <v>999601762028933121</v>
      </c>
    </row>
    <row r="667" spans="1:5" ht="12.75">
      <c r="A667" s="4">
        <v>43244.488935185189</v>
      </c>
      <c r="B667" s="5" t="str">
        <f t="shared" si="75"/>
        <v>@Olivier__Cornu</v>
      </c>
      <c r="C667" s="6" t="s">
        <v>16</v>
      </c>
      <c r="D667" s="6" t="s">
        <v>571</v>
      </c>
      <c r="E667" s="7" t="str">
        <f>HYPERLINK("https://twitter.com/Olivier__Cornu/status/999601921110487040","999601921110487040")</f>
        <v>999601921110487040</v>
      </c>
    </row>
    <row r="668" spans="1:5" ht="12.75">
      <c r="A668" s="4">
        <v>43244.492928240739</v>
      </c>
      <c r="B668" s="5" t="str">
        <f t="shared" si="75"/>
        <v>@Olivier__Cornu</v>
      </c>
      <c r="C668" s="6" t="s">
        <v>16</v>
      </c>
      <c r="D668" s="6" t="s">
        <v>495</v>
      </c>
      <c r="E668" s="7" t="str">
        <f>HYPERLINK("https://twitter.com/Olivier__Cornu/status/999603367642050560","999603367642050560")</f>
        <v>999603367642050560</v>
      </c>
    </row>
    <row r="669" spans="1:5" ht="12.75">
      <c r="A669" s="4">
        <v>43244.494363425925</v>
      </c>
      <c r="B669" s="5" t="str">
        <f>HYPERLINK("https://twitter.com/freddie2310","@freddie2310")</f>
        <v>@freddie2310</v>
      </c>
      <c r="C669" s="6" t="s">
        <v>572</v>
      </c>
      <c r="D669" s="6" t="s">
        <v>528</v>
      </c>
      <c r="E669" s="7" t="str">
        <f>HYPERLINK("https://twitter.com/freddie2310/status/999603888109039616","999603888109039616")</f>
        <v>999603888109039616</v>
      </c>
    </row>
    <row r="670" spans="1:5" ht="12.75">
      <c r="A670" s="4">
        <v>43244.494467592594</v>
      </c>
      <c r="B670" s="5" t="str">
        <f>HYPERLINK("https://twitter.com/071625348","@071625348")</f>
        <v>@071625348</v>
      </c>
      <c r="C670" s="6" t="s">
        <v>31</v>
      </c>
      <c r="D670" s="6" t="s">
        <v>573</v>
      </c>
      <c r="E670" s="7" t="str">
        <f>HYPERLINK("https://twitter.com/071625348/status/999603925249601536","999603925249601536")</f>
        <v>999603925249601536</v>
      </c>
    </row>
    <row r="671" spans="1:5" ht="12.75">
      <c r="A671" s="4">
        <v>43244.501967592594</v>
      </c>
      <c r="B671" s="5" t="str">
        <f>HYPERLINK("https://twitter.com/Cl_Bibas","@Cl_Bibas")</f>
        <v>@Cl_Bibas</v>
      </c>
      <c r="C671" s="6" t="s">
        <v>574</v>
      </c>
      <c r="D671" s="6" t="s">
        <v>404</v>
      </c>
      <c r="E671" s="7" t="str">
        <f>HYPERLINK("https://twitter.com/Cl_Bibas/status/999606646384091136","999606646384091136")</f>
        <v>999606646384091136</v>
      </c>
    </row>
    <row r="672" spans="1:5" ht="12.75">
      <c r="A672" s="4">
        <v>43244.512314814812</v>
      </c>
      <c r="B672" s="5" t="str">
        <f>HYPERLINK("https://twitter.com/belett","@belett")</f>
        <v>@belett</v>
      </c>
      <c r="C672" s="6" t="s">
        <v>118</v>
      </c>
      <c r="D672" s="6" t="s">
        <v>555</v>
      </c>
      <c r="E672" s="7" t="str">
        <f>HYPERLINK("https://twitter.com/belett/status/999610393034215424","999610393034215424")</f>
        <v>999610393034215424</v>
      </c>
    </row>
    <row r="673" spans="1:5" ht="12.75">
      <c r="A673" s="4">
        <v>43244.513344907406</v>
      </c>
      <c r="B673" s="5" t="str">
        <f>HYPERLINK("https://twitter.com/hugo_catherine","@hugo_catherine")</f>
        <v>@hugo_catherine</v>
      </c>
      <c r="C673" s="6" t="s">
        <v>560</v>
      </c>
      <c r="D673" s="6" t="s">
        <v>400</v>
      </c>
      <c r="E673" s="7" t="str">
        <f>HYPERLINK("https://twitter.com/hugo_catherine/status/999610766570467328","999610766570467328")</f>
        <v>999610766570467328</v>
      </c>
    </row>
    <row r="674" spans="1:5" ht="12.75">
      <c r="A674" s="4">
        <v>43244.519189814819</v>
      </c>
      <c r="B674" s="5" t="str">
        <f t="shared" ref="B674:B682" si="76">HYPERLINK("https://twitter.com/chutjetweet","@chutjetweet")</f>
        <v>@chutjetweet</v>
      </c>
      <c r="C674" s="6" t="s">
        <v>42</v>
      </c>
      <c r="D674" s="6" t="s">
        <v>228</v>
      </c>
      <c r="E674" s="7" t="str">
        <f>HYPERLINK("https://twitter.com/chutjetweet/status/999612884203192320","999612884203192320")</f>
        <v>999612884203192320</v>
      </c>
    </row>
    <row r="675" spans="1:5" ht="12.75">
      <c r="A675" s="4">
        <v>43244.520509259259</v>
      </c>
      <c r="B675" s="5" t="str">
        <f t="shared" si="76"/>
        <v>@chutjetweet</v>
      </c>
      <c r="C675" s="6" t="s">
        <v>42</v>
      </c>
      <c r="D675" s="6" t="s">
        <v>575</v>
      </c>
      <c r="E675" s="7" t="str">
        <f>HYPERLINK("https://twitter.com/chutjetweet/status/999613362399936512","999613362399936512")</f>
        <v>999613362399936512</v>
      </c>
    </row>
    <row r="676" spans="1:5" ht="12.75">
      <c r="A676" s="4">
        <v>43244.521574074075</v>
      </c>
      <c r="B676" s="5" t="str">
        <f t="shared" si="76"/>
        <v>@chutjetweet</v>
      </c>
      <c r="C676" s="6" t="s">
        <v>42</v>
      </c>
      <c r="D676" s="6" t="s">
        <v>123</v>
      </c>
      <c r="E676" s="7" t="str">
        <f>HYPERLINK("https://twitter.com/chutjetweet/status/999613747755827200","999613747755827200")</f>
        <v>999613747755827200</v>
      </c>
    </row>
    <row r="677" spans="1:5" ht="12.75">
      <c r="A677" s="4">
        <v>43244.523101851853</v>
      </c>
      <c r="B677" s="5" t="str">
        <f t="shared" si="76"/>
        <v>@chutjetweet</v>
      </c>
      <c r="C677" s="6" t="s">
        <v>42</v>
      </c>
      <c r="D677" s="6" t="s">
        <v>149</v>
      </c>
      <c r="E677" s="7" t="str">
        <f>HYPERLINK("https://twitter.com/chutjetweet/status/999614304960761857","999614304960761857")</f>
        <v>999614304960761857</v>
      </c>
    </row>
    <row r="678" spans="1:5" ht="12.75">
      <c r="A678" s="4">
        <v>43244.523900462962</v>
      </c>
      <c r="B678" s="5" t="str">
        <f t="shared" si="76"/>
        <v>@chutjetweet</v>
      </c>
      <c r="C678" s="6" t="s">
        <v>42</v>
      </c>
      <c r="D678" s="6" t="s">
        <v>576</v>
      </c>
      <c r="E678" s="7" t="str">
        <f>HYPERLINK("https://twitter.com/chutjetweet/status/999614594174697473","999614594174697473")</f>
        <v>999614594174697473</v>
      </c>
    </row>
    <row r="679" spans="1:5" ht="12.75">
      <c r="A679" s="4">
        <v>43244.524062500001</v>
      </c>
      <c r="B679" s="5" t="str">
        <f t="shared" si="76"/>
        <v>@chutjetweet</v>
      </c>
      <c r="C679" s="6" t="s">
        <v>42</v>
      </c>
      <c r="D679" s="6" t="s">
        <v>190</v>
      </c>
      <c r="E679" s="7" t="str">
        <f>HYPERLINK("https://twitter.com/chutjetweet/status/999614653205377025","999614653205377025")</f>
        <v>999614653205377025</v>
      </c>
    </row>
    <row r="680" spans="1:5" ht="12.75">
      <c r="A680" s="4">
        <v>43244.524594907409</v>
      </c>
      <c r="B680" s="5" t="str">
        <f t="shared" si="76"/>
        <v>@chutjetweet</v>
      </c>
      <c r="C680" s="6" t="s">
        <v>42</v>
      </c>
      <c r="D680" s="6" t="s">
        <v>164</v>
      </c>
      <c r="E680" s="7" t="str">
        <f>HYPERLINK("https://twitter.com/chutjetweet/status/999614846411751425","999614846411751425")</f>
        <v>999614846411751425</v>
      </c>
    </row>
    <row r="681" spans="1:5" ht="12.75">
      <c r="A681" s="4">
        <v>43244.527719907404</v>
      </c>
      <c r="B681" s="5" t="str">
        <f t="shared" si="76"/>
        <v>@chutjetweet</v>
      </c>
      <c r="C681" s="6" t="s">
        <v>42</v>
      </c>
      <c r="D681" s="6" t="s">
        <v>577</v>
      </c>
      <c r="E681" s="7" t="str">
        <f>HYPERLINK("https://twitter.com/chutjetweet/status/999615976810266624","999615976810266624")</f>
        <v>999615976810266624</v>
      </c>
    </row>
    <row r="682" spans="1:5" ht="12.75">
      <c r="A682" s="4">
        <v>43244.527870370366</v>
      </c>
      <c r="B682" s="5" t="str">
        <f t="shared" si="76"/>
        <v>@chutjetweet</v>
      </c>
      <c r="C682" s="6" t="s">
        <v>42</v>
      </c>
      <c r="D682" s="6" t="s">
        <v>206</v>
      </c>
      <c r="E682" s="7" t="str">
        <f>HYPERLINK("https://twitter.com/chutjetweet/status/999616029448785926","999616029448785926")</f>
        <v>999616029448785926</v>
      </c>
    </row>
    <row r="683" spans="1:5" ht="12.75">
      <c r="A683" s="4">
        <v>43244.528368055559</v>
      </c>
      <c r="B683" s="5" t="str">
        <f>HYPERLINK("https://twitter.com/ygoubatian","@ygoubatian")</f>
        <v>@ygoubatian</v>
      </c>
      <c r="C683" s="6" t="s">
        <v>578</v>
      </c>
      <c r="D683" s="6" t="s">
        <v>58</v>
      </c>
      <c r="E683" s="7" t="str">
        <f>HYPERLINK("https://twitter.com/ygoubatian/status/999616212052140033","999616212052140033")</f>
        <v>999616212052140033</v>
      </c>
    </row>
    <row r="684" spans="1:5" ht="12.75">
      <c r="A684" s="4">
        <v>43244.530138888891</v>
      </c>
      <c r="B684" s="5" t="str">
        <f>HYPERLINK("https://twitter.com/chutjetweet","@chutjetweet")</f>
        <v>@chutjetweet</v>
      </c>
      <c r="C684" s="6" t="s">
        <v>42</v>
      </c>
      <c r="D684" s="6" t="s">
        <v>579</v>
      </c>
      <c r="E684" s="7" t="str">
        <f>HYPERLINK("https://twitter.com/chutjetweet/status/999616855521116162","999616855521116162")</f>
        <v>999616855521116162</v>
      </c>
    </row>
    <row r="685" spans="1:5" ht="12.75">
      <c r="A685" s="4">
        <v>43244.532002314816</v>
      </c>
      <c r="B685" s="5" t="str">
        <f>HYPERLINK("https://twitter.com/Romain__V","@Romain__V")</f>
        <v>@Romain__V</v>
      </c>
      <c r="C685" s="6" t="s">
        <v>10</v>
      </c>
      <c r="D685" s="6" t="s">
        <v>316</v>
      </c>
      <c r="E685" s="7" t="str">
        <f>HYPERLINK("https://twitter.com/Romain__V/status/999617530124697601","999617530124697601")</f>
        <v>999617530124697601</v>
      </c>
    </row>
    <row r="686" spans="1:5" ht="12.75">
      <c r="A686" s="4">
        <v>43244.532719907409</v>
      </c>
      <c r="B686" s="5" t="str">
        <f>HYPERLINK("https://twitter.com/ygoubatian","@ygoubatian")</f>
        <v>@ygoubatian</v>
      </c>
      <c r="C686" s="6" t="s">
        <v>578</v>
      </c>
      <c r="D686" s="6" t="s">
        <v>514</v>
      </c>
      <c r="E686" s="7" t="str">
        <f>HYPERLINK("https://twitter.com/ygoubatian/status/999617787625697285","999617787625697285")</f>
        <v>999617787625697285</v>
      </c>
    </row>
    <row r="687" spans="1:5" ht="12.75">
      <c r="A687" s="4">
        <v>43244.532893518517</v>
      </c>
      <c r="B687" s="5" t="str">
        <f>HYPERLINK("https://twitter.com/LavrentyA","@LavrentyA")</f>
        <v>@LavrentyA</v>
      </c>
      <c r="C687" s="6" t="s">
        <v>580</v>
      </c>
      <c r="D687" s="6" t="s">
        <v>546</v>
      </c>
      <c r="E687" s="7" t="str">
        <f>HYPERLINK("https://twitter.com/LavrentyA/status/999617849806159872","999617849806159872")</f>
        <v>999617849806159872</v>
      </c>
    </row>
    <row r="688" spans="1:5" ht="12.75">
      <c r="A688" s="4">
        <v>43244.534328703703</v>
      </c>
      <c r="B688" s="5" t="str">
        <f t="shared" ref="B688:B694" si="77">HYPERLINK("https://twitter.com/chutjetweet","@chutjetweet")</f>
        <v>@chutjetweet</v>
      </c>
      <c r="C688" s="6" t="s">
        <v>42</v>
      </c>
      <c r="D688" s="6" t="s">
        <v>361</v>
      </c>
      <c r="E688" s="7" t="str">
        <f>HYPERLINK("https://twitter.com/chutjetweet/status/999618373393645568","999618373393645568")</f>
        <v>999618373393645568</v>
      </c>
    </row>
    <row r="689" spans="1:5" ht="12.75">
      <c r="A689" s="4">
        <v>43244.534363425926</v>
      </c>
      <c r="B689" s="5" t="str">
        <f t="shared" si="77"/>
        <v>@chutjetweet</v>
      </c>
      <c r="C689" s="6" t="s">
        <v>42</v>
      </c>
      <c r="D689" s="6" t="s">
        <v>359</v>
      </c>
      <c r="E689" s="7" t="str">
        <f>HYPERLINK("https://twitter.com/chutjetweet/status/999618382939865090","999618382939865090")</f>
        <v>999618382939865090</v>
      </c>
    </row>
    <row r="690" spans="1:5" ht="12.75">
      <c r="A690" s="4">
        <v>43244.53528935185</v>
      </c>
      <c r="B690" s="5" t="str">
        <f t="shared" si="77"/>
        <v>@chutjetweet</v>
      </c>
      <c r="C690" s="6" t="s">
        <v>42</v>
      </c>
      <c r="D690" s="6" t="s">
        <v>581</v>
      </c>
      <c r="E690" s="7" t="str">
        <f>HYPERLINK("https://twitter.com/chutjetweet/status/999618719415336960","999618719415336960")</f>
        <v>999618719415336960</v>
      </c>
    </row>
    <row r="691" spans="1:5" ht="12.75">
      <c r="A691" s="4">
        <v>43244.535416666666</v>
      </c>
      <c r="B691" s="5" t="str">
        <f t="shared" si="77"/>
        <v>@chutjetweet</v>
      </c>
      <c r="C691" s="6" t="s">
        <v>42</v>
      </c>
      <c r="D691" s="6" t="s">
        <v>582</v>
      </c>
      <c r="E691" s="7" t="str">
        <f>HYPERLINK("https://twitter.com/chutjetweet/status/999618767289176064","999618767289176064")</f>
        <v>999618767289176064</v>
      </c>
    </row>
    <row r="692" spans="1:5" ht="12.75">
      <c r="A692" s="4">
        <v>43244.536446759259</v>
      </c>
      <c r="B692" s="5" t="str">
        <f t="shared" si="77"/>
        <v>@chutjetweet</v>
      </c>
      <c r="C692" s="6" t="s">
        <v>42</v>
      </c>
      <c r="D692" s="6" t="s">
        <v>583</v>
      </c>
      <c r="E692" s="7" t="str">
        <f>HYPERLINK("https://twitter.com/chutjetweet/status/999619141106462720","999619141106462720")</f>
        <v>999619141106462720</v>
      </c>
    </row>
    <row r="693" spans="1:5" ht="12.75">
      <c r="A693" s="4">
        <v>43244.536736111113</v>
      </c>
      <c r="B693" s="5" t="str">
        <f t="shared" si="77"/>
        <v>@chutjetweet</v>
      </c>
      <c r="C693" s="6" t="s">
        <v>42</v>
      </c>
      <c r="D693" s="6" t="s">
        <v>435</v>
      </c>
      <c r="E693" s="7" t="str">
        <f>HYPERLINK("https://twitter.com/chutjetweet/status/999619246182219776","999619246182219776")</f>
        <v>999619246182219776</v>
      </c>
    </row>
    <row r="694" spans="1:5" ht="12.75">
      <c r="A694" s="4">
        <v>43244.53706018519</v>
      </c>
      <c r="B694" s="5" t="str">
        <f t="shared" si="77"/>
        <v>@chutjetweet</v>
      </c>
      <c r="C694" s="6" t="s">
        <v>42</v>
      </c>
      <c r="D694" s="6" t="s">
        <v>584</v>
      </c>
      <c r="E694" s="7" t="str">
        <f>HYPERLINK("https://twitter.com/chutjetweet/status/999619363433889792","999619363433889792")</f>
        <v>999619363433889792</v>
      </c>
    </row>
    <row r="695" spans="1:5" ht="12.75">
      <c r="A695" s="4">
        <v>43244.537245370375</v>
      </c>
      <c r="B695" s="5" t="str">
        <f>HYPERLINK("https://twitter.com/arnaudguenegan","@arnaudguenegan")</f>
        <v>@arnaudguenegan</v>
      </c>
      <c r="C695" s="6" t="s">
        <v>43</v>
      </c>
      <c r="D695" s="6" t="s">
        <v>546</v>
      </c>
      <c r="E695" s="7" t="str">
        <f>HYPERLINK("https://twitter.com/arnaudguenegan/status/999619430077345793","999619430077345793")</f>
        <v>999619430077345793</v>
      </c>
    </row>
    <row r="696" spans="1:5" ht="12.75">
      <c r="A696" s="4">
        <v>43244.538946759261</v>
      </c>
      <c r="B696" s="5" t="str">
        <f t="shared" ref="B696:B697" si="78">HYPERLINK("https://twitter.com/chutjetweet","@chutjetweet")</f>
        <v>@chutjetweet</v>
      </c>
      <c r="C696" s="6" t="s">
        <v>42</v>
      </c>
      <c r="D696" s="6" t="s">
        <v>497</v>
      </c>
      <c r="E696" s="7" t="str">
        <f>HYPERLINK("https://twitter.com/chutjetweet/status/999620043796168705","999620043796168705")</f>
        <v>999620043796168705</v>
      </c>
    </row>
    <row r="697" spans="1:5" ht="12.75">
      <c r="A697" s="4">
        <v>43244.539004629631</v>
      </c>
      <c r="B697" s="5" t="str">
        <f t="shared" si="78"/>
        <v>@chutjetweet</v>
      </c>
      <c r="C697" s="6" t="s">
        <v>42</v>
      </c>
      <c r="D697" s="6" t="s">
        <v>499</v>
      </c>
      <c r="E697" s="7" t="str">
        <f>HYPERLINK("https://twitter.com/chutjetweet/status/999620067229814784","999620067229814784")</f>
        <v>999620067229814784</v>
      </c>
    </row>
    <row r="698" spans="1:5" ht="12.75">
      <c r="A698" s="4">
        <v>43244.539629629631</v>
      </c>
      <c r="B698" s="5" t="str">
        <f>HYPERLINK("https://twitter.com/arnaudguenegan","@arnaudguenegan")</f>
        <v>@arnaudguenegan</v>
      </c>
      <c r="C698" s="6" t="s">
        <v>43</v>
      </c>
      <c r="D698" s="6" t="s">
        <v>522</v>
      </c>
      <c r="E698" s="7" t="str">
        <f>HYPERLINK("https://twitter.com/arnaudguenegan/status/999620292841484289","999620292841484289")</f>
        <v>999620292841484289</v>
      </c>
    </row>
    <row r="699" spans="1:5" ht="12.75">
      <c r="A699" s="4">
        <v>43244.539722222224</v>
      </c>
      <c r="B699" s="5" t="str">
        <f t="shared" ref="B699:B700" si="79">HYPERLINK("https://twitter.com/chutjetweet","@chutjetweet")</f>
        <v>@chutjetweet</v>
      </c>
      <c r="C699" s="6" t="s">
        <v>42</v>
      </c>
      <c r="D699" s="6" t="s">
        <v>528</v>
      </c>
      <c r="E699" s="7" t="str">
        <f>HYPERLINK("https://twitter.com/chutjetweet/status/999620324323770368","999620324323770368")</f>
        <v>999620324323770368</v>
      </c>
    </row>
    <row r="700" spans="1:5" ht="12.75">
      <c r="A700" s="4">
        <v>43244.540324074071</v>
      </c>
      <c r="B700" s="5" t="str">
        <f t="shared" si="79"/>
        <v>@chutjetweet</v>
      </c>
      <c r="C700" s="6" t="s">
        <v>42</v>
      </c>
      <c r="D700" s="6" t="s">
        <v>555</v>
      </c>
      <c r="E700" s="7" t="str">
        <f>HYPERLINK("https://twitter.com/chutjetweet/status/999620545447514113","999620545447514113")</f>
        <v>999620545447514113</v>
      </c>
    </row>
    <row r="701" spans="1:5" ht="12.75">
      <c r="A701" s="4">
        <v>43244.542129629626</v>
      </c>
      <c r="B701" s="5" t="str">
        <f>HYPERLINK("https://twitter.com/com_abes","@com_abes")</f>
        <v>@com_abes</v>
      </c>
      <c r="C701" s="6" t="s">
        <v>12</v>
      </c>
      <c r="D701" s="6" t="s">
        <v>585</v>
      </c>
      <c r="E701" s="7" t="str">
        <f>HYPERLINK("https://twitter.com/com_abes/status/999621198655913984","999621198655913984")</f>
        <v>999621198655913984</v>
      </c>
    </row>
    <row r="702" spans="1:5" ht="12.75">
      <c r="A702" s="4">
        <v>43244.549293981487</v>
      </c>
      <c r="B702" s="5" t="str">
        <f>HYPERLINK("https://twitter.com/Le_Meunier_Del","@Le_Meunier_Del")</f>
        <v>@Le_Meunier_Del</v>
      </c>
      <c r="C702" s="6" t="s">
        <v>61</v>
      </c>
      <c r="D702" s="6" t="s">
        <v>586</v>
      </c>
      <c r="E702" s="7" t="str">
        <f>HYPERLINK("https://twitter.com/Le_Meunier_Del/status/999623796599545856","999623796599545856")</f>
        <v>999623796599545856</v>
      </c>
    </row>
    <row r="703" spans="1:5" ht="12.75">
      <c r="A703" s="4">
        <v>43244.550023148149</v>
      </c>
      <c r="B703" s="5" t="str">
        <f t="shared" ref="B703:B704" si="80">HYPERLINK("https://twitter.com/ISSN_IC","@ISSN_IC")</f>
        <v>@ISSN_IC</v>
      </c>
      <c r="C703" s="6" t="s">
        <v>26</v>
      </c>
      <c r="D703" s="6" t="s">
        <v>587</v>
      </c>
      <c r="E703" s="7" t="str">
        <f>HYPERLINK("https://twitter.com/ISSN_IC/status/999624058814849025","999624058814849025")</f>
        <v>999624058814849025</v>
      </c>
    </row>
    <row r="704" spans="1:5" ht="12.75">
      <c r="A704" s="4">
        <v>43244.551030092596</v>
      </c>
      <c r="B704" s="5" t="str">
        <f t="shared" si="80"/>
        <v>@ISSN_IC</v>
      </c>
      <c r="C704" s="6" t="s">
        <v>26</v>
      </c>
      <c r="D704" s="6" t="s">
        <v>588</v>
      </c>
      <c r="E704" s="7" t="str">
        <f>HYPERLINK("https://twitter.com/ISSN_IC/status/999624424566468608","999624424566468608")</f>
        <v>999624424566468608</v>
      </c>
    </row>
    <row r="705" spans="1:5" ht="12.75">
      <c r="A705" s="4">
        <v>43244.553402777776</v>
      </c>
      <c r="B705" s="5" t="str">
        <f t="shared" ref="B705:B706" si="81">HYPERLINK("https://twitter.com/CabaneCelia","@CabaneCelia")</f>
        <v>@CabaneCelia</v>
      </c>
      <c r="C705" s="6" t="s">
        <v>68</v>
      </c>
      <c r="D705" s="6" t="s">
        <v>589</v>
      </c>
      <c r="E705" s="7" t="str">
        <f>HYPERLINK("https://twitter.com/CabaneCelia/status/999625282339397633","999625282339397633")</f>
        <v>999625282339397633</v>
      </c>
    </row>
    <row r="706" spans="1:5" ht="12.75">
      <c r="A706" s="4">
        <v>43244.55405092593</v>
      </c>
      <c r="B706" s="5" t="str">
        <f t="shared" si="81"/>
        <v>@CabaneCelia</v>
      </c>
      <c r="C706" s="6" t="s">
        <v>68</v>
      </c>
      <c r="D706" s="6" t="s">
        <v>590</v>
      </c>
      <c r="E706" s="7" t="str">
        <f>HYPERLINK("https://twitter.com/CabaneCelia/status/999625519653113856","999625519653113856")</f>
        <v>999625519653113856</v>
      </c>
    </row>
    <row r="707" spans="1:5" ht="12.75">
      <c r="A707" s="4">
        <v>43244.55668981481</v>
      </c>
      <c r="B707" s="5" t="str">
        <f t="shared" ref="B707:B708" si="82">HYPERLINK("https://twitter.com/com_abes","@com_abes")</f>
        <v>@com_abes</v>
      </c>
      <c r="C707" s="6" t="s">
        <v>12</v>
      </c>
      <c r="D707" s="6" t="s">
        <v>591</v>
      </c>
      <c r="E707" s="7" t="str">
        <f>HYPERLINK("https://twitter.com/com_abes/status/999626473345552384","999626473345552384")</f>
        <v>999626473345552384</v>
      </c>
    </row>
    <row r="708" spans="1:5" ht="12.75">
      <c r="A708" s="4">
        <v>43244.55673611111</v>
      </c>
      <c r="B708" s="5" t="str">
        <f t="shared" si="82"/>
        <v>@com_abes</v>
      </c>
      <c r="C708" s="6" t="s">
        <v>12</v>
      </c>
      <c r="D708" s="6" t="s">
        <v>592</v>
      </c>
      <c r="E708" s="7" t="str">
        <f>HYPERLINK("https://twitter.com/com_abes/status/999626491263700992","999626491263700992")</f>
        <v>999626491263700992</v>
      </c>
    </row>
    <row r="709" spans="1:5" ht="12.75">
      <c r="A709" s="4">
        <v>43244.557789351849</v>
      </c>
      <c r="B709" s="5" t="str">
        <f>HYPERLINK("https://twitter.com/LaurentSoual","@LaurentSoual")</f>
        <v>@LaurentSoual</v>
      </c>
      <c r="C709" s="6" t="s">
        <v>384</v>
      </c>
      <c r="D709" s="6" t="s">
        <v>593</v>
      </c>
      <c r="E709" s="7" t="str">
        <f>HYPERLINK("https://twitter.com/LaurentSoual/status/999626874484641792","999626874484641792")</f>
        <v>999626874484641792</v>
      </c>
    </row>
    <row r="710" spans="1:5" ht="12.75">
      <c r="A710" s="4">
        <v>43244.558449074073</v>
      </c>
      <c r="B710" s="5" t="str">
        <f>HYPERLINK("https://twitter.com/CabaneCelia","@CabaneCelia")</f>
        <v>@CabaneCelia</v>
      </c>
      <c r="C710" s="6" t="s">
        <v>68</v>
      </c>
      <c r="D710" s="6" t="s">
        <v>594</v>
      </c>
      <c r="E710" s="7" t="str">
        <f>HYPERLINK("https://twitter.com/CabaneCelia/status/999627111806709760","999627111806709760")</f>
        <v>999627111806709760</v>
      </c>
    </row>
    <row r="711" spans="1:5" ht="12.75">
      <c r="A711" s="4">
        <v>43244.560949074075</v>
      </c>
      <c r="B711" s="5" t="str">
        <f>HYPERLINK("https://twitter.com/com_abes","@com_abes")</f>
        <v>@com_abes</v>
      </c>
      <c r="C711" s="6" t="s">
        <v>12</v>
      </c>
      <c r="D711" s="6" t="s">
        <v>595</v>
      </c>
      <c r="E711" s="7" t="str">
        <f>HYPERLINK("https://twitter.com/com_abes/status/999628019970052097","999628019970052097")</f>
        <v>999628019970052097</v>
      </c>
    </row>
    <row r="712" spans="1:5" ht="12.75">
      <c r="A712" s="4">
        <v>43244.567384259259</v>
      </c>
      <c r="B712" s="5" t="str">
        <f>HYPERLINK("https://twitter.com/GregMiura","@GregMiura")</f>
        <v>@GregMiura</v>
      </c>
      <c r="C712" s="6" t="s">
        <v>15</v>
      </c>
      <c r="D712" s="6" t="s">
        <v>596</v>
      </c>
      <c r="E712" s="7" t="str">
        <f>HYPERLINK("https://twitter.com/GregMiura/status/999630349809397760","999630349809397760")</f>
        <v>999630349809397760</v>
      </c>
    </row>
    <row r="713" spans="1:5" ht="12.75">
      <c r="A713" s="4">
        <v>43244.568298611106</v>
      </c>
      <c r="B713" s="5" t="str">
        <f>HYPERLINK("https://twitter.com/Charwoux","@Charwoux")</f>
        <v>@Charwoux</v>
      </c>
      <c r="C713" s="6" t="s">
        <v>21</v>
      </c>
      <c r="D713" s="6" t="s">
        <v>546</v>
      </c>
      <c r="E713" s="7" t="str">
        <f>HYPERLINK("https://twitter.com/Charwoux/status/999630682086412288","999630682086412288")</f>
        <v>999630682086412288</v>
      </c>
    </row>
    <row r="714" spans="1:5" ht="12.75">
      <c r="A714" s="4">
        <v>43244.568599537037</v>
      </c>
      <c r="B714" s="5" t="str">
        <f>HYPERLINK("https://twitter.com/GregMiura","@GregMiura")</f>
        <v>@GregMiura</v>
      </c>
      <c r="C714" s="6" t="s">
        <v>15</v>
      </c>
      <c r="D714" s="6" t="s">
        <v>597</v>
      </c>
      <c r="E714" s="7" t="str">
        <f>HYPERLINK("https://twitter.com/GregMiura/status/999630789284425734","999630789284425734")</f>
        <v>999630789284425734</v>
      </c>
    </row>
    <row r="715" spans="1:5" ht="12.75">
      <c r="A715" s="4">
        <v>43244.568668981483</v>
      </c>
      <c r="B715" s="5" t="str">
        <f>HYPERLINK("https://twitter.com/louisonbobette","@louisonbobette")</f>
        <v>@louisonbobette</v>
      </c>
      <c r="C715" s="6" t="s">
        <v>598</v>
      </c>
      <c r="D715" s="6" t="s">
        <v>316</v>
      </c>
      <c r="E715" s="7" t="str">
        <f>HYPERLINK("https://twitter.com/louisonbobette/status/999630814487941121","999630814487941121")</f>
        <v>999630814487941121</v>
      </c>
    </row>
    <row r="716" spans="1:5" ht="12.75">
      <c r="A716" s="4">
        <v>43244.569085648152</v>
      </c>
      <c r="B716" s="5" t="str">
        <f>HYPERLINK("https://twitter.com/SoniaBouis","@SoniaBouis")</f>
        <v>@SoniaBouis</v>
      </c>
      <c r="C716" s="6" t="s">
        <v>348</v>
      </c>
      <c r="D716" s="6" t="s">
        <v>400</v>
      </c>
      <c r="E716" s="7" t="str">
        <f>HYPERLINK("https://twitter.com/SoniaBouis/status/999630965331853318","999630965331853318")</f>
        <v>999630965331853318</v>
      </c>
    </row>
    <row r="717" spans="1:5" ht="12.75">
      <c r="A717" s="4">
        <v>43244.570150462961</v>
      </c>
      <c r="B717" s="5" t="str">
        <f>HYPERLINK("https://twitter.com/CabaneCelia","@CabaneCelia")</f>
        <v>@CabaneCelia</v>
      </c>
      <c r="C717" s="6" t="s">
        <v>68</v>
      </c>
      <c r="D717" s="6" t="s">
        <v>599</v>
      </c>
      <c r="E717" s="7" t="str">
        <f>HYPERLINK("https://twitter.com/CabaneCelia/status/999631352856219649","999631352856219649")</f>
        <v>999631352856219649</v>
      </c>
    </row>
    <row r="718" spans="1:5" ht="12.75">
      <c r="A718" s="4">
        <v>43244.571134259255</v>
      </c>
      <c r="B718" s="5" t="str">
        <f>HYPERLINK("https://twitter.com/com_abes","@com_abes")</f>
        <v>@com_abes</v>
      </c>
      <c r="C718" s="6" t="s">
        <v>12</v>
      </c>
      <c r="D718" s="6" t="s">
        <v>600</v>
      </c>
      <c r="E718" s="7" t="str">
        <f>HYPERLINK("https://twitter.com/com_abes/status/999631710714318848","999631710714318848")</f>
        <v>999631710714318848</v>
      </c>
    </row>
    <row r="719" spans="1:5" ht="12.75">
      <c r="A719" s="4">
        <v>43244.571388888886</v>
      </c>
      <c r="B719" s="5" t="str">
        <f>HYPERLINK("https://twitter.com/CabaneCelia","@CabaneCelia")</f>
        <v>@CabaneCelia</v>
      </c>
      <c r="C719" s="6" t="s">
        <v>68</v>
      </c>
      <c r="D719" s="6" t="s">
        <v>601</v>
      </c>
      <c r="E719" s="7" t="str">
        <f>HYPERLINK("https://twitter.com/CabaneCelia/status/999631800262635520","999631800262635520")</f>
        <v>999631800262635520</v>
      </c>
    </row>
    <row r="720" spans="1:5" ht="12.75">
      <c r="A720" s="4">
        <v>43244.572384259256</v>
      </c>
      <c r="B720" s="5" t="str">
        <f>HYPERLINK("https://twitter.com/com_abes","@com_abes")</f>
        <v>@com_abes</v>
      </c>
      <c r="C720" s="6" t="s">
        <v>12</v>
      </c>
      <c r="D720" s="6" t="s">
        <v>602</v>
      </c>
      <c r="E720" s="7" t="str">
        <f>HYPERLINK("https://twitter.com/com_abes/status/999632163954929664","999632163954929664")</f>
        <v>999632163954929664</v>
      </c>
    </row>
    <row r="721" spans="1:5" ht="12.75">
      <c r="A721" s="4">
        <v>43244.572847222225</v>
      </c>
      <c r="B721" s="5" t="str">
        <f>HYPERLINK("https://twitter.com/CabaneCelia","@CabaneCelia")</f>
        <v>@CabaneCelia</v>
      </c>
      <c r="C721" s="6" t="s">
        <v>68</v>
      </c>
      <c r="D721" s="6" t="s">
        <v>603</v>
      </c>
      <c r="E721" s="7" t="str">
        <f>HYPERLINK("https://twitter.com/CabaneCelia/status/999632328359104513","999632328359104513")</f>
        <v>999632328359104513</v>
      </c>
    </row>
    <row r="722" spans="1:5" ht="12.75">
      <c r="A722" s="4">
        <v>43244.574236111112</v>
      </c>
      <c r="B722" s="5" t="str">
        <f>HYPERLINK("https://twitter.com/com_abes","@com_abes")</f>
        <v>@com_abes</v>
      </c>
      <c r="C722" s="6" t="s">
        <v>12</v>
      </c>
      <c r="D722" s="6" t="s">
        <v>604</v>
      </c>
      <c r="E722" s="7" t="str">
        <f>HYPERLINK("https://twitter.com/com_abes/status/999632834552848384","999632834552848384")</f>
        <v>999632834552848384</v>
      </c>
    </row>
    <row r="723" spans="1:5" ht="12.75">
      <c r="A723" s="4">
        <v>43244.57435185185</v>
      </c>
      <c r="B723" s="5" t="str">
        <f t="shared" ref="B723:B724" si="83">HYPERLINK("https://twitter.com/CabaneCelia","@CabaneCelia")</f>
        <v>@CabaneCelia</v>
      </c>
      <c r="C723" s="6" t="s">
        <v>68</v>
      </c>
      <c r="D723" s="6" t="s">
        <v>605</v>
      </c>
      <c r="E723" s="7" t="str">
        <f>HYPERLINK("https://twitter.com/CabaneCelia/status/999632877754175488","999632877754175488")</f>
        <v>999632877754175488</v>
      </c>
    </row>
    <row r="724" spans="1:5" ht="12.75">
      <c r="A724" s="4">
        <v>43244.574953703705</v>
      </c>
      <c r="B724" s="5" t="str">
        <f t="shared" si="83"/>
        <v>@CabaneCelia</v>
      </c>
      <c r="C724" s="6" t="s">
        <v>68</v>
      </c>
      <c r="D724" s="6" t="s">
        <v>606</v>
      </c>
      <c r="E724" s="7" t="str">
        <f>HYPERLINK("https://twitter.com/CabaneCelia/status/999633092599013376","999633092599013376")</f>
        <v>999633092599013376</v>
      </c>
    </row>
    <row r="725" spans="1:5" ht="12.75">
      <c r="A725" s="4">
        <v>43244.575787037036</v>
      </c>
      <c r="B725" s="5" t="str">
        <f>HYPERLINK("https://twitter.com/com_abes","@com_abes")</f>
        <v>@com_abes</v>
      </c>
      <c r="C725" s="6" t="s">
        <v>12</v>
      </c>
      <c r="D725" s="6" t="s">
        <v>607</v>
      </c>
      <c r="E725" s="7" t="str">
        <f>HYPERLINK("https://twitter.com/com_abes/status/999633394643492864","999633394643492864")</f>
        <v>999633394643492864</v>
      </c>
    </row>
    <row r="726" spans="1:5" ht="12.75">
      <c r="A726" s="4">
        <v>43244.575810185182</v>
      </c>
      <c r="B726" s="5" t="str">
        <f>HYPERLINK("https://twitter.com/symac","@symac")</f>
        <v>@symac</v>
      </c>
      <c r="C726" s="6" t="s">
        <v>116</v>
      </c>
      <c r="D726" s="6" t="s">
        <v>608</v>
      </c>
      <c r="E726" s="7" t="str">
        <f>HYPERLINK("https://twitter.com/symac/status/999633404462321664","999633404462321664")</f>
        <v>999633404462321664</v>
      </c>
    </row>
    <row r="727" spans="1:5" ht="12.75">
      <c r="A727" s="4">
        <v>43244.576284722221</v>
      </c>
      <c r="B727" s="5" t="str">
        <f>HYPERLINK("https://twitter.com/CabaneCelia","@CabaneCelia")</f>
        <v>@CabaneCelia</v>
      </c>
      <c r="C727" s="6" t="s">
        <v>68</v>
      </c>
      <c r="D727" s="6" t="s">
        <v>609</v>
      </c>
      <c r="E727" s="7" t="str">
        <f>HYPERLINK("https://twitter.com/CabaneCelia/status/999633576055406592","999633576055406592")</f>
        <v>999633576055406592</v>
      </c>
    </row>
    <row r="728" spans="1:5" ht="12.75">
      <c r="A728" s="4">
        <v>43244.577187499999</v>
      </c>
      <c r="B728" s="5" t="str">
        <f>HYPERLINK("https://twitter.com/com_abes","@com_abes")</f>
        <v>@com_abes</v>
      </c>
      <c r="C728" s="6" t="s">
        <v>12</v>
      </c>
      <c r="D728" s="6" t="s">
        <v>610</v>
      </c>
      <c r="E728" s="7" t="str">
        <f>HYPERLINK("https://twitter.com/com_abes/status/999633901298515968","999633901298515968")</f>
        <v>999633901298515968</v>
      </c>
    </row>
    <row r="729" spans="1:5" ht="12.75">
      <c r="A729" s="4">
        <v>43244.5778587963</v>
      </c>
      <c r="B729" s="5" t="str">
        <f t="shared" ref="B729:B730" si="84">HYPERLINK("https://twitter.com/CabaneCelia","@CabaneCelia")</f>
        <v>@CabaneCelia</v>
      </c>
      <c r="C729" s="6" t="s">
        <v>68</v>
      </c>
      <c r="D729" s="6" t="s">
        <v>611</v>
      </c>
      <c r="E729" s="7" t="str">
        <f>HYPERLINK("https://twitter.com/CabaneCelia/status/999634148229828608","999634148229828608")</f>
        <v>999634148229828608</v>
      </c>
    </row>
    <row r="730" spans="1:5" ht="12.75">
      <c r="A730" s="4">
        <v>43244.578923611116</v>
      </c>
      <c r="B730" s="5" t="str">
        <f t="shared" si="84"/>
        <v>@CabaneCelia</v>
      </c>
      <c r="C730" s="6" t="s">
        <v>68</v>
      </c>
      <c r="D730" s="6" t="s">
        <v>612</v>
      </c>
      <c r="E730" s="7" t="str">
        <f>HYPERLINK("https://twitter.com/CabaneCelia/status/999634532885258240","999634532885258240")</f>
        <v>999634532885258240</v>
      </c>
    </row>
    <row r="731" spans="1:5" ht="12.75">
      <c r="A731" s="4">
        <v>43244.579571759255</v>
      </c>
      <c r="B731" s="5" t="str">
        <f>HYPERLINK("https://twitter.com/com_abes","@com_abes")</f>
        <v>@com_abes</v>
      </c>
      <c r="C731" s="6" t="s">
        <v>12</v>
      </c>
      <c r="D731" s="6" t="s">
        <v>613</v>
      </c>
      <c r="E731" s="7" t="str">
        <f>HYPERLINK("https://twitter.com/com_abes/status/999634765996281856","999634765996281856")</f>
        <v>999634765996281856</v>
      </c>
    </row>
    <row r="732" spans="1:5" ht="12.75">
      <c r="A732" s="4">
        <v>43244.581076388888</v>
      </c>
      <c r="B732" s="5" t="str">
        <f>HYPERLINK("https://twitter.com/symac","@symac")</f>
        <v>@symac</v>
      </c>
      <c r="C732" s="6" t="s">
        <v>116</v>
      </c>
      <c r="D732" s="6" t="s">
        <v>614</v>
      </c>
      <c r="E732" s="7" t="str">
        <f>HYPERLINK("https://twitter.com/symac/status/999635313050955776","999635313050955776")</f>
        <v>999635313050955776</v>
      </c>
    </row>
    <row r="733" spans="1:5" ht="12.75">
      <c r="A733" s="4">
        <v>43244.581655092596</v>
      </c>
      <c r="B733" s="5" t="str">
        <f>HYPERLINK("https://twitter.com/CabaneCelia","@CabaneCelia")</f>
        <v>@CabaneCelia</v>
      </c>
      <c r="C733" s="6" t="s">
        <v>68</v>
      </c>
      <c r="D733" s="6" t="s">
        <v>615</v>
      </c>
      <c r="E733" s="7" t="str">
        <f>HYPERLINK("https://twitter.com/CabaneCelia/status/999635523017854976","999635523017854976")</f>
        <v>999635523017854976</v>
      </c>
    </row>
    <row r="734" spans="1:5" ht="12.75">
      <c r="A734" s="4">
        <v>43244.582326388889</v>
      </c>
      <c r="B734" s="5" t="str">
        <f>HYPERLINK("https://twitter.com/ISSN_IC","@ISSN_IC")</f>
        <v>@ISSN_IC</v>
      </c>
      <c r="C734" s="6" t="s">
        <v>26</v>
      </c>
      <c r="D734" s="6" t="s">
        <v>616</v>
      </c>
      <c r="E734" s="7" t="str">
        <f>HYPERLINK("https://twitter.com/ISSN_IC/status/999635764387381249","999635764387381249")</f>
        <v>999635764387381249</v>
      </c>
    </row>
    <row r="735" spans="1:5" ht="12.75">
      <c r="A735" s="4">
        <v>43244.582361111112</v>
      </c>
      <c r="B735" s="5" t="str">
        <f>HYPERLINK("https://twitter.com/iladpo","@iladpo")</f>
        <v>@iladpo</v>
      </c>
      <c r="C735" s="6" t="s">
        <v>7</v>
      </c>
      <c r="D735" s="6" t="s">
        <v>616</v>
      </c>
      <c r="E735" s="7" t="str">
        <f>HYPERLINK("https://twitter.com/iladpo/status/999635777368870912","999635777368870912")</f>
        <v>999635777368870912</v>
      </c>
    </row>
    <row r="736" spans="1:5" ht="12.75">
      <c r="A736" s="4">
        <v>43244.587789351848</v>
      </c>
      <c r="B736" s="5" t="str">
        <f t="shared" ref="B736:B738" si="85">HYPERLINK("https://twitter.com/CabaneCelia","@CabaneCelia")</f>
        <v>@CabaneCelia</v>
      </c>
      <c r="C736" s="6" t="s">
        <v>68</v>
      </c>
      <c r="D736" s="6" t="s">
        <v>617</v>
      </c>
      <c r="E736" s="7" t="str">
        <f>HYPERLINK("https://twitter.com/CabaneCelia/status/999637744547782656","999637744547782656")</f>
        <v>999637744547782656</v>
      </c>
    </row>
    <row r="737" spans="1:5" ht="12.75">
      <c r="A737" s="4">
        <v>43244.589305555557</v>
      </c>
      <c r="B737" s="5" t="str">
        <f t="shared" si="85"/>
        <v>@CabaneCelia</v>
      </c>
      <c r="C737" s="6" t="s">
        <v>68</v>
      </c>
      <c r="D737" s="6" t="s">
        <v>618</v>
      </c>
      <c r="E737" s="7" t="str">
        <f>HYPERLINK("https://twitter.com/CabaneCelia/status/999638296572694529","999638296572694529")</f>
        <v>999638296572694529</v>
      </c>
    </row>
    <row r="738" spans="1:5" ht="12.75">
      <c r="A738" s="4">
        <v>43244.590254629627</v>
      </c>
      <c r="B738" s="5" t="str">
        <f t="shared" si="85"/>
        <v>@CabaneCelia</v>
      </c>
      <c r="C738" s="6" t="s">
        <v>68</v>
      </c>
      <c r="D738" s="6" t="s">
        <v>619</v>
      </c>
      <c r="E738" s="7" t="str">
        <f>HYPERLINK("https://twitter.com/CabaneCelia/status/999638637951307776","999638637951307776")</f>
        <v>999638637951307776</v>
      </c>
    </row>
    <row r="739" spans="1:5" ht="12.75">
      <c r="A739" s="4">
        <v>43244.590775462959</v>
      </c>
      <c r="B739" s="5" t="str">
        <f t="shared" ref="B739:B741" si="86">HYPERLINK("https://twitter.com/com_abes","@com_abes")</f>
        <v>@com_abes</v>
      </c>
      <c r="C739" s="6" t="s">
        <v>12</v>
      </c>
      <c r="D739" s="6" t="s">
        <v>620</v>
      </c>
      <c r="E739" s="7" t="str">
        <f>HYPERLINK("https://twitter.com/com_abes/status/999638828251041792","999638828251041792")</f>
        <v>999638828251041792</v>
      </c>
    </row>
    <row r="740" spans="1:5" ht="12.75">
      <c r="A740" s="4">
        <v>43244.590914351851</v>
      </c>
      <c r="B740" s="5" t="str">
        <f t="shared" si="86"/>
        <v>@com_abes</v>
      </c>
      <c r="C740" s="6" t="s">
        <v>12</v>
      </c>
      <c r="D740" s="6" t="s">
        <v>621</v>
      </c>
      <c r="E740" s="7" t="str">
        <f>HYPERLINK("https://twitter.com/com_abes/status/999638876020002816","999638876020002816")</f>
        <v>999638876020002816</v>
      </c>
    </row>
    <row r="741" spans="1:5" ht="12.75">
      <c r="A741" s="4">
        <v>43244.590983796297</v>
      </c>
      <c r="B741" s="5" t="str">
        <f t="shared" si="86"/>
        <v>@com_abes</v>
      </c>
      <c r="C741" s="6" t="s">
        <v>12</v>
      </c>
      <c r="D741" s="6" t="s">
        <v>622</v>
      </c>
      <c r="E741" s="7" t="str">
        <f>HYPERLINK("https://twitter.com/com_abes/status/999638901672349697","999638901672349697")</f>
        <v>999638901672349697</v>
      </c>
    </row>
    <row r="742" spans="1:5" ht="12.75">
      <c r="A742" s="4">
        <v>43244.591666666667</v>
      </c>
      <c r="B742" s="5" t="str">
        <f>HYPERLINK("https://twitter.com/ISSN_IC","@ISSN_IC")</f>
        <v>@ISSN_IC</v>
      </c>
      <c r="C742" s="6" t="s">
        <v>26</v>
      </c>
      <c r="D742" s="6" t="s">
        <v>623</v>
      </c>
      <c r="E742" s="7" t="str">
        <f>HYPERLINK("https://twitter.com/ISSN_IC/status/999639152353267712","999639152353267712")</f>
        <v>999639152353267712</v>
      </c>
    </row>
    <row r="743" spans="1:5" ht="12.75">
      <c r="A743" s="4">
        <v>43244.593784722223</v>
      </c>
      <c r="B743" s="5" t="str">
        <f>HYPERLINK("https://twitter.com/com_abes","@com_abes")</f>
        <v>@com_abes</v>
      </c>
      <c r="C743" s="6" t="s">
        <v>12</v>
      </c>
      <c r="D743" s="6" t="s">
        <v>624</v>
      </c>
      <c r="E743" s="7" t="str">
        <f>HYPERLINK("https://twitter.com/com_abes/status/999639917566349312","999639917566349312")</f>
        <v>999639917566349312</v>
      </c>
    </row>
    <row r="744" spans="1:5" ht="12.75">
      <c r="A744" s="4">
        <v>43244.594398148147</v>
      </c>
      <c r="B744" s="5" t="str">
        <f>HYPERLINK("https://twitter.com/CabaneCelia","@CabaneCelia")</f>
        <v>@CabaneCelia</v>
      </c>
      <c r="C744" s="6" t="s">
        <v>68</v>
      </c>
      <c r="D744" s="6" t="s">
        <v>625</v>
      </c>
      <c r="E744" s="7" t="str">
        <f>HYPERLINK("https://twitter.com/CabaneCelia/status/999640138497101825","999640138497101825")</f>
        <v>999640138497101825</v>
      </c>
    </row>
    <row r="745" spans="1:5" ht="12.75">
      <c r="A745" s="4">
        <v>43244.595011574071</v>
      </c>
      <c r="B745" s="5" t="str">
        <f>HYPERLINK("https://twitter.com/com_abes","@com_abes")</f>
        <v>@com_abes</v>
      </c>
      <c r="C745" s="6" t="s">
        <v>12</v>
      </c>
      <c r="D745" s="6" t="s">
        <v>626</v>
      </c>
      <c r="E745" s="7" t="str">
        <f>HYPERLINK("https://twitter.com/com_abes/status/999640362598715392","999640362598715392")</f>
        <v>999640362598715392</v>
      </c>
    </row>
    <row r="746" spans="1:5" ht="12.75">
      <c r="A746" s="4">
        <v>43244.59946759259</v>
      </c>
      <c r="B746" s="5" t="str">
        <f t="shared" ref="B746:B747" si="87">HYPERLINK("https://twitter.com/CabaneCelia","@CabaneCelia")</f>
        <v>@CabaneCelia</v>
      </c>
      <c r="C746" s="6" t="s">
        <v>68</v>
      </c>
      <c r="D746" s="6" t="s">
        <v>627</v>
      </c>
      <c r="E746" s="7" t="str">
        <f>HYPERLINK("https://twitter.com/CabaneCelia/status/999641977217044480","999641977217044480")</f>
        <v>999641977217044480</v>
      </c>
    </row>
    <row r="747" spans="1:5" ht="12.75">
      <c r="A747" s="4">
        <v>43244.601608796293</v>
      </c>
      <c r="B747" s="5" t="str">
        <f t="shared" si="87"/>
        <v>@CabaneCelia</v>
      </c>
      <c r="C747" s="6" t="s">
        <v>68</v>
      </c>
      <c r="D747" s="6" t="s">
        <v>628</v>
      </c>
      <c r="E747" s="7" t="str">
        <f>HYPERLINK("https://twitter.com/CabaneCelia/status/999642754186653702","999642754186653702")</f>
        <v>999642754186653702</v>
      </c>
    </row>
    <row r="748" spans="1:5" ht="12.75">
      <c r="A748" s="4">
        <v>43244.603715277779</v>
      </c>
      <c r="B748" s="5" t="str">
        <f>HYPERLINK("https://twitter.com/com_abes","@com_abes")</f>
        <v>@com_abes</v>
      </c>
      <c r="C748" s="6" t="s">
        <v>12</v>
      </c>
      <c r="D748" s="6" t="s">
        <v>629</v>
      </c>
      <c r="E748" s="7" t="str">
        <f>HYPERLINK("https://twitter.com/com_abes/status/999643516308525056","999643516308525056")</f>
        <v>999643516308525056</v>
      </c>
    </row>
    <row r="749" spans="1:5" ht="12.75">
      <c r="A749" s="4">
        <v>43244.604074074072</v>
      </c>
      <c r="B749" s="5" t="str">
        <f t="shared" ref="B749:B750" si="88">HYPERLINK("https://twitter.com/071625348","@071625348")</f>
        <v>@071625348</v>
      </c>
      <c r="C749" s="6" t="s">
        <v>31</v>
      </c>
      <c r="D749" s="6" t="s">
        <v>616</v>
      </c>
      <c r="E749" s="7" t="str">
        <f>HYPERLINK("https://twitter.com/071625348/status/999643648231952384","999643648231952384")</f>
        <v>999643648231952384</v>
      </c>
    </row>
    <row r="750" spans="1:5" ht="12.75">
      <c r="A750" s="4">
        <v>43244.604201388887</v>
      </c>
      <c r="B750" s="5" t="str">
        <f t="shared" si="88"/>
        <v>@071625348</v>
      </c>
      <c r="C750" s="6" t="s">
        <v>31</v>
      </c>
      <c r="D750" s="6" t="s">
        <v>630</v>
      </c>
      <c r="E750" s="7" t="str">
        <f>HYPERLINK("https://twitter.com/071625348/status/999643691135488000","999643691135488000")</f>
        <v>999643691135488000</v>
      </c>
    </row>
    <row r="751" spans="1:5" ht="12.75">
      <c r="A751" s="4">
        <v>43244.605520833335</v>
      </c>
      <c r="B751" s="5" t="str">
        <f>HYPERLINK("https://twitter.com/ISSN_IC","@ISSN_IC")</f>
        <v>@ISSN_IC</v>
      </c>
      <c r="C751" s="6" t="s">
        <v>26</v>
      </c>
      <c r="D751" s="6" t="s">
        <v>316</v>
      </c>
      <c r="E751" s="7" t="str">
        <f>HYPERLINK("https://twitter.com/ISSN_IC/status/999644172029190144","999644172029190144")</f>
        <v>999644172029190144</v>
      </c>
    </row>
    <row r="752" spans="1:5" ht="12.75">
      <c r="A752" s="4">
        <v>43244.607997685191</v>
      </c>
      <c r="B752" s="5" t="str">
        <f>HYPERLINK("https://twitter.com/GregMiura","@GregMiura")</f>
        <v>@GregMiura</v>
      </c>
      <c r="C752" s="6" t="s">
        <v>15</v>
      </c>
      <c r="D752" s="6" t="s">
        <v>631</v>
      </c>
      <c r="E752" s="7" t="str">
        <f>HYPERLINK("https://twitter.com/GregMiura/status/999645069975130113","999645069975130113")</f>
        <v>999645069975130113</v>
      </c>
    </row>
    <row r="753" spans="1:5" ht="12.75">
      <c r="A753" s="4">
        <v>43244.608587962968</v>
      </c>
      <c r="B753" s="5" t="str">
        <f>HYPERLINK("https://twitter.com/com_abes","@com_abes")</f>
        <v>@com_abes</v>
      </c>
      <c r="C753" s="6" t="s">
        <v>12</v>
      </c>
      <c r="D753" s="6" t="s">
        <v>632</v>
      </c>
      <c r="E753" s="7" t="str">
        <f>HYPERLINK("https://twitter.com/com_abes/status/999645281430974464","999645281430974464")</f>
        <v>999645281430974464</v>
      </c>
    </row>
    <row r="754" spans="1:5" ht="12.75">
      <c r="A754" s="4">
        <v>43244.608935185184</v>
      </c>
      <c r="B754" s="5" t="str">
        <f>HYPERLINK("https://twitter.com/NWatrin","@NWatrin")</f>
        <v>@NWatrin</v>
      </c>
      <c r="C754" s="6" t="s">
        <v>369</v>
      </c>
      <c r="D754" s="6" t="s">
        <v>528</v>
      </c>
      <c r="E754" s="7" t="str">
        <f>HYPERLINK("https://twitter.com/NWatrin/status/999645408346411008","999645408346411008")</f>
        <v>999645408346411008</v>
      </c>
    </row>
    <row r="755" spans="1:5" ht="12.75">
      <c r="A755" s="4">
        <v>43244.609525462962</v>
      </c>
      <c r="B755" s="5" t="str">
        <f>HYPERLINK("https://twitter.com/com_abes","@com_abes")</f>
        <v>@com_abes</v>
      </c>
      <c r="C755" s="6" t="s">
        <v>12</v>
      </c>
      <c r="D755" s="6" t="s">
        <v>633</v>
      </c>
      <c r="E755" s="7" t="str">
        <f>HYPERLINK("https://twitter.com/com_abes/status/999645622411120640","999645622411120640")</f>
        <v>999645622411120640</v>
      </c>
    </row>
    <row r="756" spans="1:5" ht="12.75">
      <c r="A756" s="4">
        <v>43244.609537037039</v>
      </c>
      <c r="B756" s="5" t="str">
        <f>HYPERLINK("https://twitter.com/NWatrin","@NWatrin")</f>
        <v>@NWatrin</v>
      </c>
      <c r="C756" s="6" t="s">
        <v>369</v>
      </c>
      <c r="D756" s="6" t="s">
        <v>435</v>
      </c>
      <c r="E756" s="7" t="str">
        <f>HYPERLINK("https://twitter.com/NWatrin/status/999645626211201025","999645626211201025")</f>
        <v>999645626211201025</v>
      </c>
    </row>
    <row r="757" spans="1:5" ht="12.75">
      <c r="A757" s="4">
        <v>43244.609780092593</v>
      </c>
      <c r="B757" s="5" t="str">
        <f>HYPERLINK("https://twitter.com/GregMiura","@GregMiura")</f>
        <v>@GregMiura</v>
      </c>
      <c r="C757" s="6" t="s">
        <v>15</v>
      </c>
      <c r="D757" s="6" t="s">
        <v>630</v>
      </c>
      <c r="E757" s="7" t="str">
        <f>HYPERLINK("https://twitter.com/GregMiura/status/999645712890650624","999645712890650624")</f>
        <v>999645712890650624</v>
      </c>
    </row>
    <row r="758" spans="1:5" ht="12.75">
      <c r="A758" s="4">
        <v>43244.610185185185</v>
      </c>
      <c r="B758" s="5" t="str">
        <f>HYPERLINK("https://twitter.com/symac","@symac")</f>
        <v>@symac</v>
      </c>
      <c r="C758" s="6" t="s">
        <v>116</v>
      </c>
      <c r="D758" s="6" t="s">
        <v>634</v>
      </c>
      <c r="E758" s="7" t="str">
        <f>HYPERLINK("https://twitter.com/symac/status/999645860303646720","999645860303646720")</f>
        <v>999645860303646720</v>
      </c>
    </row>
    <row r="759" spans="1:5" ht="12.75">
      <c r="A759" s="4">
        <v>43244.615624999999</v>
      </c>
      <c r="B759" s="5" t="str">
        <f>HYPERLINK("https://twitter.com/amarois","@amarois")</f>
        <v>@amarois</v>
      </c>
      <c r="C759" s="6" t="s">
        <v>635</v>
      </c>
      <c r="D759" s="6" t="s">
        <v>587</v>
      </c>
      <c r="E759" s="7" t="str">
        <f>HYPERLINK("https://twitter.com/amarois/status/999647832989630466","999647832989630466")</f>
        <v>999647832989630466</v>
      </c>
    </row>
    <row r="760" spans="1:5" ht="12.75">
      <c r="A760" s="4">
        <v>43244.616932870369</v>
      </c>
      <c r="B760" s="5" t="str">
        <f>HYPERLINK("https://twitter.com/Le_Meunier_Del","@Le_Meunier_Del")</f>
        <v>@Le_Meunier_Del</v>
      </c>
      <c r="C760" s="6" t="s">
        <v>61</v>
      </c>
      <c r="D760" s="6" t="s">
        <v>636</v>
      </c>
      <c r="E760" s="7" t="str">
        <f>HYPERLINK("https://twitter.com/Le_Meunier_Del/status/999648305087942657","999648305087942657")</f>
        <v>999648305087942657</v>
      </c>
    </row>
    <row r="761" spans="1:5" ht="12.75">
      <c r="A761" s="4">
        <v>43244.617361111115</v>
      </c>
      <c r="B761" s="5" t="str">
        <f t="shared" ref="B761:B763" si="89">HYPERLINK("https://twitter.com/amarois","@amarois")</f>
        <v>@amarois</v>
      </c>
      <c r="C761" s="6" t="s">
        <v>635</v>
      </c>
      <c r="D761" s="6" t="s">
        <v>528</v>
      </c>
      <c r="E761" s="7" t="str">
        <f>HYPERLINK("https://twitter.com/amarois/status/999648461011210240","999648461011210240")</f>
        <v>999648461011210240</v>
      </c>
    </row>
    <row r="762" spans="1:5" ht="12.75">
      <c r="A762" s="4">
        <v>43244.617951388893</v>
      </c>
      <c r="B762" s="5" t="str">
        <f t="shared" si="89"/>
        <v>@amarois</v>
      </c>
      <c r="C762" s="6" t="s">
        <v>635</v>
      </c>
      <c r="D762" s="6" t="s">
        <v>499</v>
      </c>
      <c r="E762" s="7" t="str">
        <f>HYPERLINK("https://twitter.com/amarois/status/999648675440877569","999648675440877569")</f>
        <v>999648675440877569</v>
      </c>
    </row>
    <row r="763" spans="1:5" ht="12.75">
      <c r="A763" s="4">
        <v>43244.61854166667</v>
      </c>
      <c r="B763" s="5" t="str">
        <f t="shared" si="89"/>
        <v>@amarois</v>
      </c>
      <c r="C763" s="6" t="s">
        <v>635</v>
      </c>
      <c r="D763" s="6" t="s">
        <v>449</v>
      </c>
      <c r="E763" s="7" t="str">
        <f>HYPERLINK("https://twitter.com/amarois/status/999648890466066433","999648890466066433")</f>
        <v>999648890466066433</v>
      </c>
    </row>
    <row r="764" spans="1:5" ht="12.75">
      <c r="A764" s="4">
        <v>43244.621053240742</v>
      </c>
      <c r="B764" s="5" t="str">
        <f>HYPERLINK("https://twitter.com/GregMiura","@GregMiura")</f>
        <v>@GregMiura</v>
      </c>
      <c r="C764" s="6" t="s">
        <v>15</v>
      </c>
      <c r="D764" s="6" t="s">
        <v>528</v>
      </c>
      <c r="E764" s="7" t="str">
        <f>HYPERLINK("https://twitter.com/GregMiura/status/999649801007493120","999649801007493120")</f>
        <v>999649801007493120</v>
      </c>
    </row>
    <row r="765" spans="1:5" ht="12.75">
      <c r="A765" s="4">
        <v>43244.62195601852</v>
      </c>
      <c r="B765" s="5" t="str">
        <f>HYPERLINK("https://twitter.com/amarois","@amarois")</f>
        <v>@amarois</v>
      </c>
      <c r="C765" s="6" t="s">
        <v>635</v>
      </c>
      <c r="D765" s="6" t="s">
        <v>356</v>
      </c>
      <c r="E765" s="7" t="str">
        <f>HYPERLINK("https://twitter.com/amarois/status/999650125499813888","999650125499813888")</f>
        <v>999650125499813888</v>
      </c>
    </row>
    <row r="766" spans="1:5" ht="12.75">
      <c r="A766" s="4">
        <v>43244.6253587963</v>
      </c>
      <c r="B766" s="5" t="str">
        <f t="shared" ref="B766:B767" si="90">HYPERLINK("https://twitter.com/Olivier__Cornu","@Olivier__Cornu")</f>
        <v>@Olivier__Cornu</v>
      </c>
      <c r="C766" s="6" t="s">
        <v>16</v>
      </c>
      <c r="D766" s="6" t="s">
        <v>630</v>
      </c>
      <c r="E766" s="7" t="str">
        <f>HYPERLINK("https://twitter.com/Olivier__Cornu/status/999651359204003840","999651359204003840")</f>
        <v>999651359204003840</v>
      </c>
    </row>
    <row r="767" spans="1:5" ht="12.75">
      <c r="A767" s="4">
        <v>43244.625567129631</v>
      </c>
      <c r="B767" s="5" t="str">
        <f t="shared" si="90"/>
        <v>@Olivier__Cornu</v>
      </c>
      <c r="C767" s="6" t="s">
        <v>16</v>
      </c>
      <c r="D767" s="6" t="s">
        <v>637</v>
      </c>
      <c r="E767" s="7" t="str">
        <f>HYPERLINK("https://twitter.com/Olivier__Cornu/status/999651434680463360","999651434680463360")</f>
        <v>999651434680463360</v>
      </c>
    </row>
    <row r="768" spans="1:5" ht="12.75">
      <c r="A768" s="4">
        <v>43244.63144675926</v>
      </c>
      <c r="B768" s="5" t="str">
        <f>HYPERLINK("https://twitter.com/lpl_210","@lpl_210")</f>
        <v>@lpl_210</v>
      </c>
      <c r="C768" s="6" t="s">
        <v>6</v>
      </c>
      <c r="D768" s="6" t="s">
        <v>638</v>
      </c>
      <c r="E768" s="7" t="str">
        <f>HYPERLINK("https://twitter.com/lpl_210/status/999653565386907648","999653565386907648")</f>
        <v>999653565386907648</v>
      </c>
    </row>
    <row r="769" spans="1:5" ht="12.75">
      <c r="A769" s="4">
        <v>43244.634583333333</v>
      </c>
      <c r="B769" s="5" t="str">
        <f>HYPERLINK("https://twitter.com/com_abes","@com_abes")</f>
        <v>@com_abes</v>
      </c>
      <c r="C769" s="6" t="s">
        <v>12</v>
      </c>
      <c r="D769" s="6" t="s">
        <v>639</v>
      </c>
      <c r="E769" s="7" t="str">
        <f>HYPERLINK("https://twitter.com/com_abes/status/999654702848659456","999654702848659456")</f>
        <v>999654702848659456</v>
      </c>
    </row>
    <row r="770" spans="1:5" ht="12.75">
      <c r="A770" s="4">
        <v>43244.635624999995</v>
      </c>
      <c r="B770" s="5" t="str">
        <f>HYPERLINK("https://twitter.com/iladpo","@iladpo")</f>
        <v>@iladpo</v>
      </c>
      <c r="C770" s="6" t="s">
        <v>7</v>
      </c>
      <c r="D770" s="6" t="s">
        <v>640</v>
      </c>
      <c r="E770" s="7" t="str">
        <f>HYPERLINK("https://twitter.com/iladpo/status/999655081942364161","999655081942364161")</f>
        <v>999655081942364161</v>
      </c>
    </row>
    <row r="771" spans="1:5" ht="12.75">
      <c r="A771" s="4">
        <v>43244.637175925927</v>
      </c>
      <c r="B771" s="5" t="str">
        <f>HYPERLINK("https://twitter.com/univ_droit","@univ_droit")</f>
        <v>@univ_droit</v>
      </c>
      <c r="C771" s="6" t="s">
        <v>641</v>
      </c>
      <c r="D771" s="6" t="s">
        <v>180</v>
      </c>
      <c r="E771" s="7" t="str">
        <f>HYPERLINK("https://twitter.com/univ_droit/status/999655640489488384","999655640489488384")</f>
        <v>999655640489488384</v>
      </c>
    </row>
    <row r="772" spans="1:5" ht="12.75">
      <c r="A772" s="4">
        <v>43244.638773148152</v>
      </c>
      <c r="B772" s="5" t="str">
        <f>HYPERLINK("https://twitter.com/ruralsmart","@ruralsmart")</f>
        <v>@ruralsmart</v>
      </c>
      <c r="C772" s="6" t="s">
        <v>41</v>
      </c>
      <c r="D772" s="6" t="s">
        <v>581</v>
      </c>
      <c r="E772" s="7" t="str">
        <f>HYPERLINK("https://twitter.com/ruralsmart/status/999656221908111361","999656221908111361")</f>
        <v>999656221908111361</v>
      </c>
    </row>
    <row r="773" spans="1:5" ht="12.75">
      <c r="A773" s="4">
        <v>43244.642291666663</v>
      </c>
      <c r="B773" s="5" t="str">
        <f>HYPERLINK("https://twitter.com/MMSLibrary86","@MMSLibrary86")</f>
        <v>@MMSLibrary86</v>
      </c>
      <c r="C773" s="6" t="s">
        <v>642</v>
      </c>
      <c r="D773" s="6" t="s">
        <v>546</v>
      </c>
      <c r="E773" s="7" t="str">
        <f>HYPERLINK("https://twitter.com/MMSLibrary86/status/999657498100617216","999657498100617216")</f>
        <v>999657498100617216</v>
      </c>
    </row>
    <row r="774" spans="1:5" ht="12.75">
      <c r="A774" s="4">
        <v>43244.651759259257</v>
      </c>
      <c r="B774" s="5" t="str">
        <f>HYPERLINK("https://twitter.com/rachelroseandre","@rachelroseandre")</f>
        <v>@rachelroseandre</v>
      </c>
      <c r="C774" s="6" t="s">
        <v>643</v>
      </c>
      <c r="D774" s="6" t="s">
        <v>180</v>
      </c>
      <c r="E774" s="7" t="str">
        <f>HYPERLINK("https://twitter.com/rachelroseandre/status/999660926260449281","999660926260449281")</f>
        <v>999660926260449281</v>
      </c>
    </row>
    <row r="775" spans="1:5" ht="12.75">
      <c r="A775" s="4">
        <v>43244.69467592593</v>
      </c>
      <c r="B775" s="5" t="str">
        <f>HYPERLINK("https://twitter.com/_RNBM","@_RNBM")</f>
        <v>@_RNBM</v>
      </c>
      <c r="C775" s="6" t="s">
        <v>14</v>
      </c>
      <c r="D775" s="6" t="s">
        <v>644</v>
      </c>
      <c r="E775" s="7" t="str">
        <f>HYPERLINK("https://twitter.com/_RNBM/status/999676480283140096","999676480283140096")</f>
        <v>999676480283140096</v>
      </c>
    </row>
    <row r="776" spans="1:5" ht="12.75">
      <c r="A776" s="4">
        <v>43244.699189814812</v>
      </c>
      <c r="B776" s="5" t="str">
        <f>HYPERLINK("https://twitter.com/jpaccart","@jpaccart")</f>
        <v>@jpaccart</v>
      </c>
      <c r="C776" s="6" t="s">
        <v>645</v>
      </c>
      <c r="D776" s="6" t="s">
        <v>632</v>
      </c>
      <c r="E776" s="7" t="str">
        <f>HYPERLINK("https://twitter.com/jpaccart/status/999678116183400448","999678116183400448")</f>
        <v>999678116183400448</v>
      </c>
    </row>
    <row r="777" spans="1:5" ht="12.75">
      <c r="A777" s="4">
        <v>43244.726076388892</v>
      </c>
      <c r="B777" s="5" t="str">
        <f>HYPERLINK("https://twitter.com/Cedece_Asso","@Cedece_Asso")</f>
        <v>@Cedece_Asso</v>
      </c>
      <c r="C777" s="6" t="s">
        <v>646</v>
      </c>
      <c r="D777" s="6" t="s">
        <v>180</v>
      </c>
      <c r="E777" s="7" t="str">
        <f>HYPERLINK("https://twitter.com/Cedece_Asso/status/999687860008701958","999687860008701958")</f>
        <v>999687860008701958</v>
      </c>
    </row>
    <row r="778" spans="1:5" ht="12.75">
      <c r="A778" s="4">
        <v>43244.734328703707</v>
      </c>
      <c r="B778" s="5" t="str">
        <f t="shared" ref="B778:B779" si="91">HYPERLINK("https://twitter.com/071625348","@071625348")</f>
        <v>@071625348</v>
      </c>
      <c r="C778" s="6" t="s">
        <v>31</v>
      </c>
      <c r="D778" s="6" t="s">
        <v>528</v>
      </c>
      <c r="E778" s="7" t="str">
        <f>HYPERLINK("https://twitter.com/071625348/status/999690850207707138","999690850207707138")</f>
        <v>999690850207707138</v>
      </c>
    </row>
    <row r="779" spans="1:5" ht="12.75">
      <c r="A779" s="4">
        <v>43244.734525462962</v>
      </c>
      <c r="B779" s="5" t="str">
        <f t="shared" si="91"/>
        <v>@071625348</v>
      </c>
      <c r="C779" s="6" t="s">
        <v>31</v>
      </c>
      <c r="D779" s="6" t="s">
        <v>640</v>
      </c>
      <c r="E779" s="7" t="str">
        <f>HYPERLINK("https://twitter.com/071625348/status/999690921926057984","999690921926057984")</f>
        <v>999690921926057984</v>
      </c>
    </row>
    <row r="780" spans="1:5" ht="12.75">
      <c r="A780" s="4">
        <v>43244.744004629625</v>
      </c>
      <c r="B780" s="5" t="str">
        <f>HYPERLINK("https://twitter.com/GregMiura","@GregMiura")</f>
        <v>@GregMiura</v>
      </c>
      <c r="C780" s="6" t="s">
        <v>15</v>
      </c>
      <c r="D780" s="6" t="s">
        <v>640</v>
      </c>
      <c r="E780" s="7" t="str">
        <f>HYPERLINK("https://twitter.com/GregMiura/status/999694356218089472","999694356218089472")</f>
        <v>999694356218089472</v>
      </c>
    </row>
    <row r="781" spans="1:5" ht="12.75">
      <c r="A781" s="4">
        <v>43244.74554398148</v>
      </c>
      <c r="B781" s="5" t="str">
        <f>HYPERLINK("https://twitter.com/Bibli_CIRM","@Bibli_CIRM")</f>
        <v>@Bibli_CIRM</v>
      </c>
      <c r="C781" s="6" t="s">
        <v>647</v>
      </c>
      <c r="D781" s="6" t="s">
        <v>648</v>
      </c>
      <c r="E781" s="7" t="str">
        <f>HYPERLINK("https://twitter.com/Bibli_CIRM/status/999694912428834816","999694912428834816")</f>
        <v>999694912428834816</v>
      </c>
    </row>
    <row r="782" spans="1:5" ht="12.75">
      <c r="A782" s="4">
        <v>43244.745972222227</v>
      </c>
      <c r="B782" s="5" t="str">
        <f>HYPERLINK("https://twitter.com/efreyre2","@efreyre2")</f>
        <v>@efreyre2</v>
      </c>
      <c r="C782" s="6" t="s">
        <v>649</v>
      </c>
      <c r="D782" s="6" t="s">
        <v>459</v>
      </c>
      <c r="E782" s="7" t="str">
        <f>HYPERLINK("https://twitter.com/efreyre2/status/999695070260494336","999695070260494336")</f>
        <v>999695070260494336</v>
      </c>
    </row>
    <row r="783" spans="1:5" ht="12.75">
      <c r="A783" s="4">
        <v>43244.750150462962</v>
      </c>
      <c r="B783" s="5" t="str">
        <f>HYPERLINK("https://twitter.com/OuiSalut","@OuiSalut")</f>
        <v>@OuiSalut</v>
      </c>
      <c r="C783" s="6" t="s">
        <v>650</v>
      </c>
      <c r="D783" s="6" t="s">
        <v>651</v>
      </c>
      <c r="E783" s="7" t="str">
        <f>HYPERLINK("https://twitter.com/OuiSalut/status/999696582739156992","999696582739156992")</f>
        <v>999696582739156992</v>
      </c>
    </row>
    <row r="784" spans="1:5" ht="12.75">
      <c r="A784" s="4">
        <v>43244.754236111112</v>
      </c>
      <c r="B784" s="5" t="str">
        <f>HYPERLINK("https://twitter.com/jsicot","@jsicot")</f>
        <v>@jsicot</v>
      </c>
      <c r="C784" s="6" t="s">
        <v>349</v>
      </c>
      <c r="D784" s="6" t="s">
        <v>652</v>
      </c>
      <c r="E784" s="7" t="str">
        <f>HYPERLINK("https://twitter.com/jsicot/status/999698064125329409","999698064125329409")</f>
        <v>999698064125329409</v>
      </c>
    </row>
    <row r="785" spans="1:5" ht="12.75">
      <c r="A785" s="4">
        <v>43244.761111111111</v>
      </c>
      <c r="B785" s="5" t="str">
        <f>HYPERLINK("https://twitter.com/Olivier__Cornu","@Olivier__Cornu")</f>
        <v>@Olivier__Cornu</v>
      </c>
      <c r="C785" s="6" t="s">
        <v>16</v>
      </c>
      <c r="D785" s="6" t="s">
        <v>640</v>
      </c>
      <c r="E785" s="7" t="str">
        <f>HYPERLINK("https://twitter.com/Olivier__Cornu/status/999700554619260928","999700554619260928")</f>
        <v>999700554619260928</v>
      </c>
    </row>
    <row r="786" spans="1:5" ht="12.75">
      <c r="A786" s="4">
        <v>43244.776990740742</v>
      </c>
      <c r="B786" s="5" t="str">
        <f>HYPERLINK("https://twitter.com/conservateurgen","@conservateurgen")</f>
        <v>@conservateurgen</v>
      </c>
      <c r="C786" s="6" t="s">
        <v>261</v>
      </c>
      <c r="D786" s="6" t="s">
        <v>653</v>
      </c>
      <c r="E786" s="7" t="str">
        <f>HYPERLINK("https://twitter.com/conservateurgen/status/999706309124608002","999706309124608002")</f>
        <v>999706309124608002</v>
      </c>
    </row>
    <row r="787" spans="1:5" ht="12.75">
      <c r="A787" s="4">
        <v>43244.7816087963</v>
      </c>
      <c r="B787" s="5" t="str">
        <f t="shared" ref="B787:B790" si="92">HYPERLINK("https://twitter.com/lpl_210","@lpl_210")</f>
        <v>@lpl_210</v>
      </c>
      <c r="C787" s="6" t="s">
        <v>6</v>
      </c>
      <c r="D787" s="6" t="s">
        <v>640</v>
      </c>
      <c r="E787" s="7" t="str">
        <f>HYPERLINK("https://twitter.com/lpl_210/status/999707982274457600","999707982274457600")</f>
        <v>999707982274457600</v>
      </c>
    </row>
    <row r="788" spans="1:5" ht="12.75">
      <c r="A788" s="4">
        <v>43244.78402777778</v>
      </c>
      <c r="B788" s="5" t="str">
        <f t="shared" si="92"/>
        <v>@lpl_210</v>
      </c>
      <c r="C788" s="6" t="s">
        <v>6</v>
      </c>
      <c r="D788" s="6" t="s">
        <v>480</v>
      </c>
      <c r="E788" s="7" t="str">
        <f>HYPERLINK("https://twitter.com/lpl_210/status/999708860008075271","999708860008075271")</f>
        <v>999708860008075271</v>
      </c>
    </row>
    <row r="789" spans="1:5" ht="12.75">
      <c r="A789" s="4">
        <v>43244.78606481482</v>
      </c>
      <c r="B789" s="5" t="str">
        <f t="shared" si="92"/>
        <v>@lpl_210</v>
      </c>
      <c r="C789" s="6" t="s">
        <v>6</v>
      </c>
      <c r="D789" s="6" t="s">
        <v>648</v>
      </c>
      <c r="E789" s="7" t="str">
        <f>HYPERLINK("https://twitter.com/lpl_210/status/999709596058046464","999709596058046464")</f>
        <v>999709596058046464</v>
      </c>
    </row>
    <row r="790" spans="1:5" ht="12.75">
      <c r="A790" s="4">
        <v>43244.790879629625</v>
      </c>
      <c r="B790" s="5" t="str">
        <f t="shared" si="92"/>
        <v>@lpl_210</v>
      </c>
      <c r="C790" s="6" t="s">
        <v>6</v>
      </c>
      <c r="D790" s="6" t="s">
        <v>654</v>
      </c>
      <c r="E790" s="7" t="str">
        <f>HYPERLINK("https://twitter.com/lpl_210/status/999711342658576385","999711342658576385")</f>
        <v>999711342658576385</v>
      </c>
    </row>
    <row r="791" spans="1:5" ht="12.75">
      <c r="A791" s="4">
        <v>43244.794687500005</v>
      </c>
      <c r="B791" s="5" t="str">
        <f>HYPERLINK("https://twitter.com/Amyviolet","@Amyviolet")</f>
        <v>@Amyviolet</v>
      </c>
      <c r="C791" s="6" t="s">
        <v>20</v>
      </c>
      <c r="D791" s="6" t="s">
        <v>655</v>
      </c>
      <c r="E791" s="7" t="str">
        <f>HYPERLINK("https://twitter.com/Amyviolet/status/999712723779940354","999712723779940354")</f>
        <v>999712723779940354</v>
      </c>
    </row>
    <row r="792" spans="1:5" ht="12.75">
      <c r="A792" s="4">
        <v>43244.798287037032</v>
      </c>
      <c r="B792" s="5" t="str">
        <f>HYPERLINK("https://twitter.com/GregMiura","@GregMiura")</f>
        <v>@GregMiura</v>
      </c>
      <c r="C792" s="6" t="s">
        <v>15</v>
      </c>
      <c r="D792" s="6" t="s">
        <v>655</v>
      </c>
      <c r="E792" s="7" t="str">
        <f>HYPERLINK("https://twitter.com/GregMiura/status/999714025436041218","999714025436041218")</f>
        <v>999714025436041218</v>
      </c>
    </row>
    <row r="793" spans="1:5" ht="12.75">
      <c r="A793" s="4">
        <v>43244.801377314812</v>
      </c>
      <c r="B793" s="5" t="str">
        <f>HYPERLINK("https://twitter.com/valbertrand","@valbertrand")</f>
        <v>@valbertrand</v>
      </c>
      <c r="C793" s="6" t="s">
        <v>454</v>
      </c>
      <c r="D793" s="6" t="s">
        <v>252</v>
      </c>
      <c r="E793" s="7" t="str">
        <f>HYPERLINK("https://twitter.com/valbertrand/status/999715145701052416","999715145701052416")</f>
        <v>999715145701052416</v>
      </c>
    </row>
    <row r="794" spans="1:5" ht="12.75">
      <c r="A794" s="4">
        <v>43244.832627314812</v>
      </c>
      <c r="B794" s="5" t="str">
        <f t="shared" ref="B794:B796" si="93">HYPERLINK("https://twitter.com/MarianneGiloux","@MarianneGiloux")</f>
        <v>@MarianneGiloux</v>
      </c>
      <c r="C794" s="6" t="s">
        <v>8</v>
      </c>
      <c r="D794" s="6" t="s">
        <v>655</v>
      </c>
      <c r="E794" s="7" t="str">
        <f>HYPERLINK("https://twitter.com/MarianneGiloux/status/999726471311691778","999726471311691778")</f>
        <v>999726471311691778</v>
      </c>
    </row>
    <row r="795" spans="1:5" ht="12.75">
      <c r="A795" s="4">
        <v>43244.833530092597</v>
      </c>
      <c r="B795" s="5" t="str">
        <f t="shared" si="93"/>
        <v>@MarianneGiloux</v>
      </c>
      <c r="C795" s="6" t="s">
        <v>8</v>
      </c>
      <c r="D795" s="6" t="s">
        <v>648</v>
      </c>
      <c r="E795" s="7" t="str">
        <f>HYPERLINK("https://twitter.com/MarianneGiloux/status/999726797058166784","999726797058166784")</f>
        <v>999726797058166784</v>
      </c>
    </row>
    <row r="796" spans="1:5" ht="12.75">
      <c r="A796" s="4">
        <v>43244.83357638889</v>
      </c>
      <c r="B796" s="5" t="str">
        <f t="shared" si="93"/>
        <v>@MarianneGiloux</v>
      </c>
      <c r="C796" s="6" t="s">
        <v>8</v>
      </c>
      <c r="D796" s="6" t="s">
        <v>640</v>
      </c>
      <c r="E796" s="7" t="str">
        <f>HYPERLINK("https://twitter.com/MarianneGiloux/status/999726816813289472","999726816813289472")</f>
        <v>999726816813289472</v>
      </c>
    </row>
    <row r="797" spans="1:5" ht="12.75">
      <c r="A797" s="4">
        <v>43244.865763888884</v>
      </c>
      <c r="B797" s="5" t="str">
        <f>HYPERLINK("https://twitter.com/Concoursbib","@Concoursbib")</f>
        <v>@Concoursbib</v>
      </c>
      <c r="C797" s="6" t="s">
        <v>656</v>
      </c>
      <c r="D797" s="6" t="s">
        <v>314</v>
      </c>
      <c r="E797" s="7" t="str">
        <f>HYPERLINK("https://twitter.com/Concoursbib/status/999738479314645002","999738479314645002")</f>
        <v>999738479314645002</v>
      </c>
    </row>
    <row r="798" spans="1:5" ht="12.75">
      <c r="A798" s="4">
        <v>43244.961875000001</v>
      </c>
      <c r="B798" s="5" t="str">
        <f>HYPERLINK("https://twitter.com/OpenRefine","@OpenRefine")</f>
        <v>@OpenRefine</v>
      </c>
      <c r="C798" s="6" t="s">
        <v>657</v>
      </c>
      <c r="D798" s="6" t="s">
        <v>658</v>
      </c>
      <c r="E798" s="7" t="str">
        <f>HYPERLINK("https://twitter.com/OpenRefine/status/999773310270492672","999773310270492672")</f>
        <v>999773310270492672</v>
      </c>
    </row>
    <row r="799" spans="1:5" ht="12.75">
      <c r="A799" s="11"/>
      <c r="B799" s="12"/>
      <c r="C799" s="12"/>
      <c r="D799" s="12"/>
      <c r="E799" s="8"/>
    </row>
    <row r="800" spans="1:5" ht="12.75">
      <c r="A800" s="11"/>
      <c r="B800" s="12"/>
      <c r="C800" s="12"/>
      <c r="D800" s="12"/>
      <c r="E800" s="8"/>
    </row>
    <row r="801" spans="1:5" ht="12.75">
      <c r="A801" s="11"/>
      <c r="B801" s="12"/>
      <c r="C801" s="12"/>
      <c r="D801" s="13"/>
      <c r="E801" s="8"/>
    </row>
    <row r="802" spans="1:5" ht="12.75">
      <c r="A802" s="11"/>
      <c r="B802" s="12"/>
      <c r="C802" s="12"/>
      <c r="D802" s="12"/>
      <c r="E802" s="8"/>
    </row>
    <row r="803" spans="1:5" ht="12.75">
      <c r="A803" s="11"/>
      <c r="B803" s="12"/>
      <c r="C803" s="12"/>
      <c r="D803" s="12"/>
      <c r="E803" s="8"/>
    </row>
    <row r="804" spans="1:5" ht="12.75">
      <c r="A804" s="11"/>
      <c r="B804" s="12"/>
      <c r="C804" s="12"/>
      <c r="D804" s="12"/>
      <c r="E804" s="8"/>
    </row>
    <row r="805" spans="1:5" ht="12.75">
      <c r="A805" s="11"/>
      <c r="B805" s="12"/>
      <c r="C805" s="12"/>
      <c r="D805" s="12"/>
      <c r="E805" s="8"/>
    </row>
    <row r="806" spans="1:5" ht="12.75">
      <c r="A806" s="11"/>
      <c r="B806" s="12"/>
      <c r="C806" s="12"/>
      <c r="D806" s="12"/>
      <c r="E806" s="8"/>
    </row>
    <row r="807" spans="1:5" ht="12.75">
      <c r="A807" s="11"/>
      <c r="B807" s="12"/>
      <c r="C807" s="12"/>
      <c r="D807" s="12"/>
      <c r="E807" s="8"/>
    </row>
    <row r="808" spans="1:5" ht="12.75">
      <c r="A808" s="11"/>
      <c r="B808" s="12"/>
      <c r="C808" s="12"/>
      <c r="D808" s="12"/>
      <c r="E808" s="8"/>
    </row>
    <row r="809" spans="1:5" ht="12.75">
      <c r="A809" s="11"/>
      <c r="B809" s="12"/>
      <c r="C809" s="12"/>
      <c r="D809" s="12"/>
      <c r="E809" s="8"/>
    </row>
    <row r="810" spans="1:5" ht="12.75">
      <c r="A810" s="11"/>
      <c r="B810" s="12"/>
      <c r="C810" s="12"/>
      <c r="D810" s="12"/>
      <c r="E810" s="8"/>
    </row>
    <row r="811" spans="1:5" ht="12.75">
      <c r="A811" s="11"/>
      <c r="B811" s="12"/>
      <c r="C811" s="12"/>
      <c r="D811" s="12"/>
      <c r="E811" s="8"/>
    </row>
    <row r="812" spans="1:5" ht="12.75">
      <c r="A812" s="11"/>
      <c r="B812" s="12"/>
      <c r="C812" s="12"/>
      <c r="D812" s="12"/>
      <c r="E812" s="8"/>
    </row>
    <row r="813" spans="1:5" ht="12.75">
      <c r="A813" s="11"/>
      <c r="B813" s="12"/>
      <c r="C813" s="12"/>
      <c r="D813" s="12"/>
      <c r="E813" s="8"/>
    </row>
    <row r="814" spans="1:5" ht="12.75">
      <c r="A814" s="11"/>
      <c r="B814" s="12"/>
      <c r="C814" s="12"/>
      <c r="D814" s="12"/>
      <c r="E814" s="8"/>
    </row>
    <row r="815" spans="1:5" ht="12.75">
      <c r="A815" s="11"/>
      <c r="B815" s="12"/>
      <c r="C815" s="12"/>
      <c r="D815" s="12"/>
      <c r="E815" s="8"/>
    </row>
    <row r="816" spans="1:5" ht="12.75">
      <c r="A816" s="11"/>
      <c r="B816" s="12"/>
      <c r="C816" s="12"/>
      <c r="D816" s="12"/>
      <c r="E816" s="8"/>
    </row>
    <row r="817" spans="1:5" ht="12.75">
      <c r="A817" s="11"/>
      <c r="B817" s="12"/>
      <c r="C817" s="12"/>
      <c r="D817" s="12"/>
      <c r="E817" s="8"/>
    </row>
    <row r="818" spans="1:5" ht="12.75">
      <c r="A818" s="11"/>
      <c r="B818" s="12"/>
      <c r="C818" s="12"/>
      <c r="D818" s="12"/>
      <c r="E818" s="8"/>
    </row>
    <row r="819" spans="1:5" ht="12.75">
      <c r="A819" s="11"/>
      <c r="B819" s="12"/>
      <c r="C819" s="12"/>
      <c r="D819" s="12"/>
      <c r="E819" s="8"/>
    </row>
    <row r="820" spans="1:5" ht="12.75">
      <c r="A820" s="11"/>
      <c r="B820" s="12"/>
      <c r="C820" s="12"/>
      <c r="D820" s="12"/>
      <c r="E820" s="8"/>
    </row>
    <row r="821" spans="1:5" ht="12.75">
      <c r="A821" s="11"/>
      <c r="B821" s="12"/>
      <c r="C821" s="12"/>
      <c r="D821" s="12"/>
      <c r="E821" s="8"/>
    </row>
    <row r="822" spans="1:5" ht="12.75">
      <c r="A822" s="11"/>
      <c r="B822" s="12"/>
      <c r="C822" s="12"/>
      <c r="D822" s="12"/>
      <c r="E822" s="8"/>
    </row>
    <row r="823" spans="1:5" ht="12.75">
      <c r="A823" s="11"/>
      <c r="B823" s="12"/>
      <c r="C823" s="12"/>
      <c r="D823" s="12"/>
      <c r="E823" s="8"/>
    </row>
    <row r="824" spans="1:5" ht="12.75">
      <c r="A824" s="11"/>
      <c r="B824" s="12"/>
      <c r="C824" s="12"/>
      <c r="D824" s="12"/>
      <c r="E824" s="8"/>
    </row>
    <row r="825" spans="1:5" ht="12.75">
      <c r="A825" s="11"/>
      <c r="B825" s="12"/>
      <c r="C825" s="12"/>
      <c r="D825" s="12"/>
      <c r="E825" s="8"/>
    </row>
    <row r="826" spans="1:5" ht="12.75">
      <c r="A826" s="11"/>
      <c r="B826" s="12"/>
      <c r="C826" s="12"/>
      <c r="D826" s="12"/>
      <c r="E826" s="8"/>
    </row>
    <row r="827" spans="1:5" ht="12.75">
      <c r="A827" s="11"/>
      <c r="B827" s="12"/>
      <c r="C827" s="12"/>
      <c r="D827" s="12"/>
      <c r="E827" s="8"/>
    </row>
    <row r="828" spans="1:5" ht="12.75">
      <c r="A828" s="11"/>
      <c r="B828" s="12"/>
      <c r="C828" s="12"/>
      <c r="D828" s="12"/>
      <c r="E828" s="8"/>
    </row>
    <row r="829" spans="1:5" ht="12.75">
      <c r="A829" s="11"/>
      <c r="B829" s="12"/>
      <c r="C829" s="12"/>
      <c r="D829" s="12"/>
      <c r="E829" s="8"/>
    </row>
    <row r="830" spans="1:5" ht="12.75">
      <c r="A830" s="11"/>
      <c r="B830" s="12"/>
      <c r="C830" s="12"/>
      <c r="D830" s="12"/>
      <c r="E830" s="8"/>
    </row>
    <row r="831" spans="1:5" ht="12.75">
      <c r="A831" s="11"/>
      <c r="B831" s="12"/>
      <c r="C831" s="12"/>
      <c r="D831" s="12"/>
      <c r="E831" s="8"/>
    </row>
    <row r="832" spans="1:5" ht="12.75">
      <c r="A832" s="11"/>
      <c r="B832" s="12"/>
      <c r="C832" s="12"/>
      <c r="D832" s="12"/>
      <c r="E832" s="8"/>
    </row>
    <row r="833" spans="1:5" ht="12.75">
      <c r="A833" s="11"/>
      <c r="B833" s="12"/>
      <c r="C833" s="12"/>
      <c r="D833" s="12"/>
      <c r="E833" s="8"/>
    </row>
    <row r="834" spans="1:5" ht="12.75">
      <c r="A834" s="11"/>
      <c r="B834" s="12"/>
      <c r="C834" s="12"/>
      <c r="D834" s="12"/>
      <c r="E834" s="8"/>
    </row>
    <row r="835" spans="1:5" ht="12.75">
      <c r="A835" s="11"/>
      <c r="B835" s="12"/>
      <c r="C835" s="12"/>
      <c r="D835" s="12"/>
      <c r="E835" s="8"/>
    </row>
    <row r="836" spans="1:5" ht="12.75">
      <c r="A836" s="11"/>
      <c r="B836" s="12"/>
      <c r="C836" s="12"/>
      <c r="D836" s="12"/>
      <c r="E836" s="8"/>
    </row>
    <row r="837" spans="1:5" ht="12.75">
      <c r="A837" s="11"/>
      <c r="B837" s="12"/>
      <c r="C837" s="12"/>
      <c r="D837" s="12"/>
      <c r="E837" s="8"/>
    </row>
    <row r="838" spans="1:5" ht="12.75">
      <c r="A838" s="11"/>
      <c r="B838" s="12"/>
      <c r="C838" s="12"/>
      <c r="D838" s="12"/>
      <c r="E838" s="8"/>
    </row>
    <row r="839" spans="1:5" ht="12.75">
      <c r="A839" s="11"/>
      <c r="B839" s="12"/>
      <c r="C839" s="12"/>
      <c r="D839" s="12"/>
      <c r="E839" s="8"/>
    </row>
    <row r="840" spans="1:5" ht="12.75">
      <c r="A840" s="11"/>
      <c r="B840" s="12"/>
      <c r="C840" s="12"/>
      <c r="D840" s="12"/>
      <c r="E840" s="8"/>
    </row>
    <row r="841" spans="1:5" ht="12.75">
      <c r="A841" s="11"/>
      <c r="B841" s="12"/>
      <c r="C841" s="12"/>
      <c r="D841" s="12"/>
      <c r="E841" s="8"/>
    </row>
    <row r="842" spans="1:5" ht="12.75">
      <c r="A842" s="11"/>
      <c r="B842" s="12"/>
      <c r="C842" s="12"/>
      <c r="D842" s="12"/>
      <c r="E842" s="8"/>
    </row>
    <row r="843" spans="1:5" ht="12.75">
      <c r="A843" s="11"/>
      <c r="B843" s="12"/>
      <c r="C843" s="12"/>
      <c r="D843" s="12"/>
      <c r="E843" s="8"/>
    </row>
    <row r="844" spans="1:5" ht="12.75">
      <c r="A844" s="11"/>
      <c r="B844" s="12"/>
      <c r="C844" s="12"/>
      <c r="D844" s="12"/>
      <c r="E844" s="8"/>
    </row>
    <row r="845" spans="1:5" ht="12.75">
      <c r="A845" s="11"/>
      <c r="B845" s="12"/>
      <c r="C845" s="12"/>
      <c r="D845" s="12"/>
      <c r="E845" s="8"/>
    </row>
    <row r="846" spans="1:5" ht="12.75">
      <c r="A846" s="11"/>
      <c r="B846" s="12"/>
      <c r="C846" s="12"/>
      <c r="D846" s="12"/>
      <c r="E846" s="8"/>
    </row>
    <row r="847" spans="1:5" ht="12.75">
      <c r="A847" s="11"/>
      <c r="B847" s="12"/>
      <c r="C847" s="12"/>
      <c r="D847" s="12"/>
      <c r="E847" s="8"/>
    </row>
    <row r="848" spans="1:5" ht="12.75">
      <c r="A848" s="11"/>
      <c r="B848" s="12"/>
      <c r="C848" s="12"/>
      <c r="D848" s="12"/>
      <c r="E848" s="8"/>
    </row>
    <row r="849" spans="1:5" ht="12.75">
      <c r="A849" s="11"/>
      <c r="B849" s="12"/>
      <c r="C849" s="12"/>
      <c r="D849" s="12"/>
      <c r="E849" s="8"/>
    </row>
    <row r="850" spans="1:5" ht="12.75">
      <c r="A850" s="11"/>
      <c r="B850" s="12"/>
      <c r="C850" s="12"/>
      <c r="D850" s="12"/>
      <c r="E850" s="8"/>
    </row>
    <row r="851" spans="1:5" ht="12.75">
      <c r="A851" s="11"/>
      <c r="B851" s="12"/>
      <c r="C851" s="12"/>
      <c r="D851" s="12"/>
      <c r="E851" s="8"/>
    </row>
    <row r="852" spans="1:5" ht="12.75">
      <c r="A852" s="11"/>
      <c r="B852" s="12"/>
      <c r="C852" s="12"/>
      <c r="D852" s="12"/>
      <c r="E852" s="8"/>
    </row>
    <row r="853" spans="1:5" ht="12.75">
      <c r="A853" s="11"/>
      <c r="B853" s="12"/>
      <c r="C853" s="12"/>
      <c r="D853" s="12"/>
      <c r="E853" s="8"/>
    </row>
    <row r="854" spans="1:5" ht="12.75">
      <c r="A854" s="11"/>
      <c r="B854" s="12"/>
      <c r="C854" s="12"/>
      <c r="D854" s="12"/>
      <c r="E854" s="8"/>
    </row>
    <row r="855" spans="1:5" ht="12.75">
      <c r="A855" s="11"/>
      <c r="B855" s="12"/>
      <c r="C855" s="12"/>
      <c r="D855" s="12"/>
      <c r="E855" s="8"/>
    </row>
    <row r="856" spans="1:5" ht="12.75">
      <c r="A856" s="11"/>
      <c r="B856" s="12"/>
      <c r="C856" s="12"/>
      <c r="D856" s="12"/>
      <c r="E856" s="8"/>
    </row>
    <row r="857" spans="1:5" ht="12.75">
      <c r="A857" s="11"/>
      <c r="B857" s="12"/>
      <c r="C857" s="12"/>
      <c r="D857" s="12"/>
      <c r="E857" s="8"/>
    </row>
    <row r="858" spans="1:5" ht="12.75">
      <c r="A858" s="11"/>
      <c r="B858" s="12"/>
      <c r="C858" s="12"/>
      <c r="D858" s="12"/>
      <c r="E858" s="8"/>
    </row>
    <row r="859" spans="1:5" ht="12.75">
      <c r="A859" s="11"/>
      <c r="B859" s="12"/>
      <c r="C859" s="12"/>
      <c r="D859" s="12"/>
      <c r="E859" s="8"/>
    </row>
    <row r="860" spans="1:5" ht="12.75">
      <c r="A860" s="11"/>
      <c r="B860" s="12"/>
      <c r="C860" s="12"/>
      <c r="D860" s="12"/>
      <c r="E860" s="8"/>
    </row>
    <row r="861" spans="1:5" ht="12.75">
      <c r="A861" s="11"/>
      <c r="B861" s="12"/>
      <c r="C861" s="12"/>
      <c r="D861" s="12"/>
      <c r="E861" s="8"/>
    </row>
    <row r="862" spans="1:5" ht="12.75">
      <c r="A862" s="11"/>
      <c r="B862" s="12"/>
      <c r="C862" s="12"/>
      <c r="D862" s="12"/>
      <c r="E862" s="8"/>
    </row>
    <row r="863" spans="1:5" ht="12.75">
      <c r="A863" s="11"/>
      <c r="B863" s="12"/>
      <c r="C863" s="12"/>
      <c r="D863" s="12"/>
      <c r="E863" s="8"/>
    </row>
    <row r="864" spans="1:5" ht="12.75">
      <c r="A864" s="11"/>
      <c r="B864" s="12"/>
      <c r="C864" s="12"/>
      <c r="D864" s="12"/>
      <c r="E864" s="8"/>
    </row>
    <row r="865" spans="1:5" ht="12.75">
      <c r="A865" s="11"/>
      <c r="B865" s="12"/>
      <c r="C865" s="12"/>
      <c r="D865" s="12"/>
      <c r="E865" s="8"/>
    </row>
    <row r="866" spans="1:5" ht="12.75">
      <c r="A866" s="11"/>
      <c r="B866" s="12"/>
      <c r="C866" s="12"/>
      <c r="D866" s="12"/>
      <c r="E866" s="8"/>
    </row>
    <row r="867" spans="1:5" ht="12.75">
      <c r="A867" s="11"/>
      <c r="B867" s="12"/>
      <c r="C867" s="12"/>
      <c r="D867" s="12"/>
      <c r="E867" s="8"/>
    </row>
    <row r="868" spans="1:5" ht="12.75">
      <c r="A868" s="11"/>
      <c r="B868" s="12"/>
      <c r="C868" s="12"/>
      <c r="D868" s="12"/>
      <c r="E868" s="8"/>
    </row>
    <row r="869" spans="1:5" ht="12.75">
      <c r="A869" s="11"/>
      <c r="B869" s="12"/>
      <c r="C869" s="12"/>
      <c r="D869" s="12"/>
      <c r="E869" s="8"/>
    </row>
    <row r="870" spans="1:5" ht="12.75">
      <c r="A870" s="11"/>
      <c r="B870" s="12"/>
      <c r="C870" s="12"/>
      <c r="D870" s="12"/>
      <c r="E870" s="8"/>
    </row>
    <row r="871" spans="1:5" ht="12.75">
      <c r="A871" s="11"/>
      <c r="B871" s="12"/>
      <c r="C871" s="12"/>
      <c r="D871" s="12"/>
      <c r="E871" s="8"/>
    </row>
    <row r="872" spans="1:5" ht="12.75">
      <c r="A872" s="11"/>
      <c r="B872" s="12"/>
      <c r="C872" s="12"/>
      <c r="D872" s="12"/>
      <c r="E872" s="8"/>
    </row>
    <row r="873" spans="1:5" ht="12.75">
      <c r="A873" s="11"/>
      <c r="B873" s="12"/>
      <c r="C873" s="12"/>
      <c r="D873" s="12"/>
      <c r="E873" s="8"/>
    </row>
    <row r="874" spans="1:5" ht="12.75">
      <c r="A874" s="11"/>
      <c r="B874" s="12"/>
      <c r="C874" s="12"/>
      <c r="D874" s="12"/>
      <c r="E874" s="8"/>
    </row>
    <row r="875" spans="1:5" ht="12.75">
      <c r="A875" s="11"/>
      <c r="B875" s="12"/>
      <c r="C875" s="12"/>
      <c r="D875" s="12"/>
      <c r="E875" s="8"/>
    </row>
    <row r="876" spans="1:5" ht="12.75">
      <c r="A876" s="11"/>
      <c r="B876" s="12"/>
      <c r="C876" s="12"/>
      <c r="D876" s="12"/>
      <c r="E876" s="8"/>
    </row>
    <row r="877" spans="1:5" ht="12.75">
      <c r="A877" s="11"/>
      <c r="B877" s="12"/>
      <c r="C877" s="12"/>
      <c r="D877" s="12"/>
      <c r="E877" s="8"/>
    </row>
    <row r="878" spans="1:5" ht="12.75">
      <c r="A878" s="11"/>
      <c r="B878" s="12"/>
      <c r="C878" s="12"/>
      <c r="D878" s="12"/>
      <c r="E878" s="8"/>
    </row>
    <row r="879" spans="1:5" ht="12.75">
      <c r="A879" s="11"/>
      <c r="B879" s="12"/>
      <c r="C879" s="12"/>
      <c r="D879" s="12"/>
      <c r="E879" s="8"/>
    </row>
    <row r="880" spans="1:5" ht="12.75">
      <c r="A880" s="11"/>
      <c r="B880" s="12"/>
      <c r="C880" s="12"/>
      <c r="D880" s="12"/>
      <c r="E880" s="8"/>
    </row>
    <row r="881" spans="1:5" ht="12.75">
      <c r="A881" s="11"/>
      <c r="B881" s="12"/>
      <c r="C881" s="12"/>
      <c r="D881" s="12"/>
      <c r="E881" s="8"/>
    </row>
    <row r="882" spans="1:5" ht="12.75">
      <c r="A882" s="11"/>
      <c r="B882" s="12"/>
      <c r="C882" s="12"/>
      <c r="D882" s="12"/>
      <c r="E882" s="8"/>
    </row>
    <row r="883" spans="1:5" ht="12.75">
      <c r="A883" s="11"/>
      <c r="B883" s="12"/>
      <c r="C883" s="12"/>
      <c r="D883" s="12"/>
      <c r="E883" s="8"/>
    </row>
    <row r="884" spans="1:5" ht="12.75">
      <c r="A884" s="11"/>
      <c r="B884" s="12"/>
      <c r="C884" s="12"/>
      <c r="D884" s="12"/>
      <c r="E884" s="8"/>
    </row>
    <row r="885" spans="1:5" ht="12.75">
      <c r="A885" s="11"/>
      <c r="B885" s="12"/>
      <c r="C885" s="12"/>
      <c r="D885" s="12"/>
      <c r="E885" s="8"/>
    </row>
    <row r="886" spans="1:5" ht="12.75">
      <c r="A886" s="11"/>
      <c r="B886" s="12"/>
      <c r="C886" s="12"/>
      <c r="D886" s="12"/>
      <c r="E886" s="8"/>
    </row>
    <row r="887" spans="1:5" ht="12.75">
      <c r="A887" s="11"/>
      <c r="B887" s="12"/>
      <c r="C887" s="12"/>
      <c r="D887" s="12"/>
      <c r="E887" s="8"/>
    </row>
    <row r="888" spans="1:5" ht="12.75">
      <c r="A888" s="11"/>
      <c r="B888" s="12"/>
      <c r="C888" s="12"/>
      <c r="D888" s="12"/>
      <c r="E888" s="8"/>
    </row>
    <row r="889" spans="1:5" ht="12.75">
      <c r="A889" s="11"/>
      <c r="B889" s="12"/>
      <c r="C889" s="12"/>
      <c r="D889" s="12"/>
      <c r="E889" s="8"/>
    </row>
    <row r="890" spans="1:5" ht="12.75">
      <c r="A890" s="11"/>
      <c r="B890" s="12"/>
      <c r="C890" s="12"/>
      <c r="D890" s="12"/>
      <c r="E890" s="8"/>
    </row>
    <row r="891" spans="1:5" ht="12.75">
      <c r="A891" s="11"/>
      <c r="B891" s="12"/>
      <c r="C891" s="12"/>
      <c r="D891" s="12"/>
      <c r="E891" s="8"/>
    </row>
    <row r="892" spans="1:5" ht="12.75">
      <c r="A892" s="11"/>
      <c r="B892" s="12"/>
      <c r="C892" s="12"/>
      <c r="D892" s="12"/>
      <c r="E892" s="8"/>
    </row>
    <row r="893" spans="1:5" ht="12.75">
      <c r="A893" s="11"/>
      <c r="B893" s="12"/>
      <c r="C893" s="12"/>
      <c r="D893" s="12"/>
      <c r="E893" s="8"/>
    </row>
    <row r="894" spans="1:5" ht="12.75">
      <c r="A894" s="11"/>
      <c r="B894" s="12"/>
      <c r="C894" s="12"/>
      <c r="D894" s="12"/>
      <c r="E894" s="8"/>
    </row>
    <row r="895" spans="1:5" ht="12.75">
      <c r="A895" s="11"/>
      <c r="B895" s="12"/>
      <c r="C895" s="12"/>
      <c r="D895" s="12"/>
      <c r="E895" s="8"/>
    </row>
    <row r="896" spans="1:5" ht="12.75">
      <c r="A896" s="11"/>
      <c r="B896" s="12"/>
      <c r="C896" s="12"/>
      <c r="D896" s="12"/>
      <c r="E896" s="8"/>
    </row>
    <row r="897" spans="1:5" ht="12.75">
      <c r="A897" s="11"/>
      <c r="B897" s="12"/>
      <c r="C897" s="12"/>
      <c r="D897" s="12"/>
      <c r="E897" s="8"/>
    </row>
    <row r="898" spans="1:5" ht="12.75">
      <c r="A898" s="11"/>
      <c r="B898" s="12"/>
      <c r="C898" s="12"/>
      <c r="D898" s="12"/>
      <c r="E898" s="8"/>
    </row>
    <row r="899" spans="1:5" ht="12.75">
      <c r="A899" s="11"/>
      <c r="B899" s="12"/>
      <c r="C899" s="12"/>
      <c r="D899" s="12"/>
      <c r="E899" s="8"/>
    </row>
    <row r="900" spans="1:5" ht="12.75">
      <c r="A900" s="11"/>
      <c r="B900" s="12"/>
      <c r="C900" s="12"/>
      <c r="D900" s="12"/>
      <c r="E900" s="8"/>
    </row>
    <row r="901" spans="1:5" ht="12.75">
      <c r="A901" s="11"/>
      <c r="B901" s="12"/>
      <c r="C901" s="12"/>
      <c r="D901" s="12"/>
      <c r="E901" s="8"/>
    </row>
    <row r="902" spans="1:5" ht="12.75">
      <c r="A902" s="11"/>
      <c r="B902" s="12"/>
      <c r="C902" s="12"/>
      <c r="D902" s="12"/>
      <c r="E902" s="8"/>
    </row>
    <row r="903" spans="1:5" ht="12.75">
      <c r="A903" s="11"/>
      <c r="B903" s="12"/>
      <c r="C903" s="12"/>
      <c r="D903" s="12"/>
      <c r="E903" s="8"/>
    </row>
    <row r="904" spans="1:5" ht="12.75">
      <c r="A904" s="11"/>
      <c r="B904" s="12"/>
      <c r="C904" s="12"/>
      <c r="D904" s="12"/>
      <c r="E904" s="8"/>
    </row>
    <row r="905" spans="1:5" ht="12.75">
      <c r="A905" s="11"/>
      <c r="B905" s="12"/>
      <c r="C905" s="12"/>
      <c r="D905" s="12"/>
      <c r="E905" s="8"/>
    </row>
    <row r="906" spans="1:5" ht="12.75">
      <c r="A906" s="11"/>
      <c r="B906" s="12"/>
      <c r="C906" s="12"/>
      <c r="D906" s="12"/>
      <c r="E906" s="8"/>
    </row>
    <row r="907" spans="1:5" ht="12.75">
      <c r="A907" s="11"/>
      <c r="B907" s="12"/>
      <c r="C907" s="12"/>
      <c r="D907" s="12"/>
      <c r="E907" s="8"/>
    </row>
    <row r="908" spans="1:5" ht="12.75">
      <c r="A908" s="11"/>
      <c r="B908" s="12"/>
      <c r="C908" s="12"/>
      <c r="D908" s="12"/>
      <c r="E908" s="8"/>
    </row>
    <row r="909" spans="1:5" ht="12.75">
      <c r="A909" s="11"/>
      <c r="B909" s="12"/>
      <c r="C909" s="12"/>
      <c r="D909" s="12"/>
      <c r="E909" s="8"/>
    </row>
    <row r="910" spans="1:5" ht="12.75">
      <c r="A910" s="11"/>
      <c r="B910" s="12"/>
      <c r="C910" s="12"/>
      <c r="D910" s="12"/>
      <c r="E910" s="8"/>
    </row>
    <row r="911" spans="1:5" ht="12.75">
      <c r="A911" s="11"/>
      <c r="B911" s="12"/>
      <c r="C911" s="12"/>
      <c r="D911" s="12"/>
      <c r="E911" s="8"/>
    </row>
    <row r="912" spans="1:5" ht="12.75">
      <c r="A912" s="11"/>
      <c r="B912" s="12"/>
      <c r="C912" s="12"/>
      <c r="D912" s="12"/>
      <c r="E912" s="8"/>
    </row>
    <row r="913" spans="1:5" ht="12.75">
      <c r="A913" s="11"/>
      <c r="B913" s="12"/>
      <c r="C913" s="12"/>
      <c r="D913" s="12"/>
      <c r="E913" s="8"/>
    </row>
    <row r="914" spans="1:5" ht="12.75">
      <c r="A914" s="11"/>
      <c r="B914" s="12"/>
      <c r="C914" s="12"/>
      <c r="D914" s="12"/>
      <c r="E914" s="8"/>
    </row>
    <row r="915" spans="1:5" ht="12.75">
      <c r="A915" s="11"/>
      <c r="B915" s="12"/>
      <c r="C915" s="12"/>
      <c r="D915" s="12"/>
      <c r="E915" s="8"/>
    </row>
    <row r="916" spans="1:5" ht="12.75">
      <c r="A916" s="11"/>
      <c r="B916" s="12"/>
      <c r="C916" s="12"/>
      <c r="D916" s="12"/>
      <c r="E916" s="8"/>
    </row>
    <row r="917" spans="1:5" ht="12.75">
      <c r="A917" s="11"/>
      <c r="B917" s="12"/>
      <c r="C917" s="12"/>
      <c r="D917" s="12"/>
      <c r="E917" s="8"/>
    </row>
    <row r="918" spans="1:5" ht="12.75">
      <c r="A918" s="11"/>
      <c r="B918" s="12"/>
      <c r="C918" s="12"/>
      <c r="D918" s="12"/>
      <c r="E918" s="8"/>
    </row>
    <row r="919" spans="1:5" ht="12.75">
      <c r="A919" s="11"/>
      <c r="B919" s="12"/>
      <c r="C919" s="12"/>
      <c r="D919" s="12"/>
      <c r="E919" s="8"/>
    </row>
    <row r="920" spans="1:5" ht="12.75">
      <c r="A920" s="11"/>
      <c r="B920" s="12"/>
      <c r="C920" s="12"/>
      <c r="D920" s="12"/>
      <c r="E920" s="8"/>
    </row>
    <row r="921" spans="1:5" ht="12.75">
      <c r="A921" s="11"/>
      <c r="B921" s="12"/>
      <c r="C921" s="12"/>
      <c r="D921" s="12"/>
      <c r="E921" s="8"/>
    </row>
    <row r="922" spans="1:5" ht="12.75">
      <c r="A922" s="11"/>
      <c r="B922" s="12"/>
      <c r="C922" s="12"/>
      <c r="D922" s="12"/>
      <c r="E922" s="8"/>
    </row>
    <row r="923" spans="1:5" ht="12.75">
      <c r="A923" s="11"/>
      <c r="B923" s="12"/>
      <c r="C923" s="12"/>
      <c r="D923" s="12"/>
      <c r="E923" s="8"/>
    </row>
    <row r="924" spans="1:5" ht="12.75">
      <c r="A924" s="11"/>
      <c r="B924" s="12"/>
      <c r="C924" s="12"/>
      <c r="D924" s="12"/>
      <c r="E924" s="8"/>
    </row>
    <row r="925" spans="1:5" ht="12.75">
      <c r="A925" s="11"/>
      <c r="B925" s="12"/>
      <c r="C925" s="12"/>
      <c r="D925" s="12"/>
      <c r="E925" s="8"/>
    </row>
    <row r="926" spans="1:5" ht="12.75">
      <c r="A926" s="11"/>
      <c r="B926" s="12"/>
      <c r="C926" s="12"/>
      <c r="D926" s="12"/>
      <c r="E926" s="8"/>
    </row>
    <row r="927" spans="1:5" ht="12.75">
      <c r="A927" s="11"/>
      <c r="B927" s="12"/>
      <c r="C927" s="12"/>
      <c r="D927" s="12"/>
      <c r="E927" s="8"/>
    </row>
    <row r="928" spans="1:5" ht="12.75">
      <c r="A928" s="11"/>
      <c r="B928" s="12"/>
      <c r="C928" s="12"/>
      <c r="D928" s="12"/>
      <c r="E928" s="8"/>
    </row>
    <row r="929" spans="1:5" ht="12.75">
      <c r="A929" s="11"/>
      <c r="B929" s="12"/>
      <c r="C929" s="12"/>
      <c r="D929" s="12"/>
      <c r="E929" s="8"/>
    </row>
    <row r="930" spans="1:5" ht="12.75">
      <c r="A930" s="11"/>
      <c r="B930" s="12"/>
      <c r="C930" s="12"/>
      <c r="D930" s="12"/>
      <c r="E930" s="8"/>
    </row>
    <row r="931" spans="1:5" ht="12.75">
      <c r="A931" s="11"/>
      <c r="B931" s="12"/>
      <c r="C931" s="12"/>
      <c r="D931" s="12"/>
      <c r="E931" s="8"/>
    </row>
    <row r="932" spans="1:5" ht="12.75">
      <c r="A932" s="11"/>
      <c r="B932" s="12"/>
      <c r="C932" s="12"/>
      <c r="D932" s="12"/>
      <c r="E932" s="8"/>
    </row>
    <row r="933" spans="1:5" ht="12.75">
      <c r="A933" s="11"/>
      <c r="B933" s="12"/>
      <c r="C933" s="12"/>
      <c r="D933" s="12"/>
      <c r="E933" s="8"/>
    </row>
    <row r="934" spans="1:5" ht="12.75">
      <c r="A934" s="11"/>
      <c r="B934" s="12"/>
      <c r="C934" s="12"/>
      <c r="D934" s="12"/>
      <c r="E934" s="8"/>
    </row>
    <row r="935" spans="1:5" ht="12.75">
      <c r="A935" s="11"/>
      <c r="B935" s="12"/>
      <c r="C935" s="12"/>
      <c r="D935" s="12"/>
      <c r="E935" s="8"/>
    </row>
    <row r="936" spans="1:5" ht="12.75">
      <c r="A936" s="11"/>
      <c r="B936" s="12"/>
      <c r="C936" s="12"/>
      <c r="D936" s="12"/>
      <c r="E936" s="8"/>
    </row>
    <row r="937" spans="1:5" ht="12.75">
      <c r="A937" s="11"/>
      <c r="B937" s="12"/>
      <c r="C937" s="12"/>
      <c r="D937" s="12"/>
      <c r="E937" s="8"/>
    </row>
    <row r="938" spans="1:5" ht="12.75">
      <c r="A938" s="11"/>
      <c r="B938" s="12"/>
      <c r="C938" s="12"/>
      <c r="D938" s="12"/>
      <c r="E938" s="8"/>
    </row>
    <row r="939" spans="1:5" ht="12.75">
      <c r="A939" s="11"/>
      <c r="B939" s="12"/>
      <c r="C939" s="12"/>
      <c r="D939" s="12"/>
      <c r="E939" s="8"/>
    </row>
    <row r="940" spans="1:5" ht="12.75">
      <c r="A940" s="11"/>
      <c r="B940" s="12"/>
      <c r="C940" s="12"/>
      <c r="D940" s="12"/>
      <c r="E940" s="8"/>
    </row>
    <row r="941" spans="1:5" ht="12.75">
      <c r="A941" s="11"/>
      <c r="B941" s="12"/>
      <c r="C941" s="12"/>
      <c r="D941" s="12"/>
      <c r="E941" s="8"/>
    </row>
    <row r="942" spans="1:5" ht="12.75">
      <c r="A942" s="11"/>
      <c r="B942" s="12"/>
      <c r="C942" s="12"/>
      <c r="D942" s="12"/>
      <c r="E942" s="8"/>
    </row>
    <row r="943" spans="1:5" ht="12.75">
      <c r="A943" s="11"/>
      <c r="B943" s="12"/>
      <c r="C943" s="12"/>
      <c r="D943" s="12"/>
      <c r="E943" s="8"/>
    </row>
    <row r="944" spans="1:5" ht="12.75">
      <c r="A944" s="11"/>
      <c r="B944" s="12"/>
      <c r="C944" s="12"/>
      <c r="D944" s="12"/>
      <c r="E944" s="8"/>
    </row>
    <row r="945" spans="1:5" ht="12.75">
      <c r="A945" s="11"/>
      <c r="B945" s="12"/>
      <c r="C945" s="12"/>
      <c r="D945" s="12"/>
      <c r="E945" s="8"/>
    </row>
    <row r="946" spans="1:5" ht="12.75">
      <c r="A946" s="11"/>
      <c r="B946" s="12"/>
      <c r="C946" s="12"/>
      <c r="D946" s="12"/>
      <c r="E946" s="8"/>
    </row>
    <row r="947" spans="1:5" ht="12.75">
      <c r="A947" s="11"/>
      <c r="B947" s="12"/>
      <c r="C947" s="12"/>
      <c r="D947" s="12"/>
      <c r="E947" s="8"/>
    </row>
    <row r="948" spans="1:5" ht="12.75">
      <c r="A948" s="11"/>
      <c r="B948" s="12"/>
      <c r="C948" s="12"/>
      <c r="D948" s="12"/>
      <c r="E948" s="8"/>
    </row>
    <row r="949" spans="1:5" ht="12.75">
      <c r="A949" s="11"/>
      <c r="B949" s="12"/>
      <c r="C949" s="12"/>
      <c r="D949" s="12"/>
      <c r="E949" s="8"/>
    </row>
    <row r="950" spans="1:5" ht="12.75">
      <c r="A950" s="11"/>
      <c r="B950" s="12"/>
      <c r="C950" s="12"/>
      <c r="D950" s="12"/>
      <c r="E950" s="8"/>
    </row>
    <row r="951" spans="1:5" ht="12.75">
      <c r="A951" s="11"/>
      <c r="B951" s="12"/>
      <c r="C951" s="12"/>
      <c r="D951" s="12"/>
      <c r="E951" s="8"/>
    </row>
    <row r="952" spans="1:5" ht="12.75">
      <c r="A952" s="11"/>
      <c r="B952" s="12"/>
      <c r="C952" s="12"/>
      <c r="D952" s="12"/>
      <c r="E952" s="8"/>
    </row>
    <row r="953" spans="1:5" ht="12.75">
      <c r="A953" s="11"/>
      <c r="B953" s="12"/>
      <c r="C953" s="12"/>
      <c r="D953" s="12"/>
      <c r="E953" s="8"/>
    </row>
    <row r="954" spans="1:5" ht="12.75">
      <c r="A954" s="11"/>
      <c r="B954" s="12"/>
      <c r="C954" s="12"/>
      <c r="D954" s="12"/>
      <c r="E954" s="8"/>
    </row>
    <row r="955" spans="1:5" ht="12.75">
      <c r="A955" s="11"/>
      <c r="B955" s="12"/>
      <c r="C955" s="12"/>
      <c r="D955" s="12"/>
      <c r="E955" s="8"/>
    </row>
    <row r="956" spans="1:5" ht="12.75">
      <c r="A956" s="11"/>
      <c r="B956" s="12"/>
      <c r="C956" s="12"/>
      <c r="D956" s="12"/>
      <c r="E956" s="8"/>
    </row>
    <row r="957" spans="1:5" ht="12.75">
      <c r="A957" s="11"/>
      <c r="B957" s="12"/>
      <c r="C957" s="12"/>
      <c r="D957" s="12"/>
      <c r="E957" s="8"/>
    </row>
    <row r="958" spans="1:5" ht="12.75">
      <c r="A958" s="11"/>
      <c r="B958" s="12"/>
      <c r="C958" s="12"/>
      <c r="D958" s="12"/>
      <c r="E958" s="8"/>
    </row>
    <row r="959" spans="1:5" ht="12.75">
      <c r="A959" s="11"/>
      <c r="B959" s="12"/>
      <c r="C959" s="12"/>
      <c r="D959" s="12"/>
      <c r="E959" s="8"/>
    </row>
    <row r="960" spans="1:5" ht="12.75">
      <c r="A960" s="11"/>
      <c r="B960" s="12"/>
      <c r="C960" s="12"/>
      <c r="D960" s="12"/>
      <c r="E960" s="8"/>
    </row>
    <row r="961" spans="1:5" ht="12.75">
      <c r="A961" s="11"/>
      <c r="B961" s="12"/>
      <c r="C961" s="12"/>
      <c r="D961" s="12"/>
      <c r="E961" s="8"/>
    </row>
    <row r="962" spans="1:5" ht="12.75">
      <c r="A962" s="11"/>
      <c r="B962" s="12"/>
      <c r="C962" s="12"/>
      <c r="D962" s="12"/>
      <c r="E962" s="8"/>
    </row>
    <row r="963" spans="1:5" ht="12.75">
      <c r="A963" s="11"/>
      <c r="B963" s="12"/>
      <c r="C963" s="12"/>
      <c r="D963" s="12"/>
      <c r="E963" s="8"/>
    </row>
    <row r="964" spans="1:5" ht="12.75">
      <c r="A964" s="11"/>
      <c r="B964" s="12"/>
      <c r="C964" s="12"/>
      <c r="D964" s="12"/>
      <c r="E964" s="8"/>
    </row>
    <row r="965" spans="1:5" ht="12.75">
      <c r="A965" s="11"/>
      <c r="B965" s="12"/>
      <c r="C965" s="12"/>
      <c r="D965" s="12"/>
      <c r="E965" s="8"/>
    </row>
    <row r="966" spans="1:5" ht="12.75">
      <c r="A966" s="11"/>
      <c r="B966" s="12"/>
      <c r="C966" s="12"/>
      <c r="D966" s="12"/>
      <c r="E966" s="8"/>
    </row>
    <row r="967" spans="1:5" ht="12.75">
      <c r="A967" s="11"/>
      <c r="B967" s="12"/>
      <c r="C967" s="12"/>
      <c r="D967" s="12"/>
      <c r="E967" s="8"/>
    </row>
    <row r="968" spans="1:5" ht="12.75">
      <c r="A968" s="11"/>
      <c r="B968" s="12"/>
      <c r="C968" s="12"/>
      <c r="D968" s="12"/>
      <c r="E968" s="8"/>
    </row>
    <row r="969" spans="1:5" ht="12.75">
      <c r="A969" s="11"/>
      <c r="B969" s="12"/>
      <c r="C969" s="12"/>
      <c r="D969" s="12"/>
      <c r="E969" s="8"/>
    </row>
    <row r="970" spans="1:5" ht="12.75">
      <c r="A970" s="11"/>
      <c r="B970" s="12"/>
      <c r="C970" s="12"/>
      <c r="D970" s="12"/>
      <c r="E970" s="8"/>
    </row>
    <row r="971" spans="1:5" ht="12.75">
      <c r="A971" s="11"/>
      <c r="B971" s="12"/>
      <c r="C971" s="12"/>
      <c r="D971" s="12"/>
      <c r="E971" s="8"/>
    </row>
    <row r="972" spans="1:5" ht="12.75">
      <c r="A972" s="11"/>
      <c r="B972" s="12"/>
      <c r="C972" s="12"/>
      <c r="D972" s="12"/>
      <c r="E972" s="8"/>
    </row>
    <row r="973" spans="1:5" ht="12.75">
      <c r="A973" s="11"/>
      <c r="B973" s="12"/>
      <c r="C973" s="12"/>
      <c r="D973" s="12"/>
      <c r="E973" s="8"/>
    </row>
    <row r="974" spans="1:5" ht="12.75">
      <c r="A974" s="11"/>
      <c r="B974" s="12"/>
      <c r="C974" s="12"/>
      <c r="D974" s="12"/>
      <c r="E974" s="8"/>
    </row>
    <row r="975" spans="1:5" ht="12.75">
      <c r="A975" s="11"/>
      <c r="B975" s="12"/>
      <c r="C975" s="12"/>
      <c r="D975" s="12"/>
      <c r="E975" s="8"/>
    </row>
    <row r="976" spans="1:5" ht="12.75">
      <c r="A976" s="11"/>
      <c r="B976" s="12"/>
      <c r="C976" s="12"/>
      <c r="D976" s="12"/>
      <c r="E976" s="8"/>
    </row>
    <row r="977" spans="1:5" ht="12.75">
      <c r="A977" s="11"/>
      <c r="B977" s="12"/>
      <c r="C977" s="12"/>
      <c r="D977" s="12"/>
      <c r="E977" s="8"/>
    </row>
    <row r="978" spans="1:5" ht="12.75">
      <c r="A978" s="11"/>
      <c r="B978" s="12"/>
      <c r="C978" s="12"/>
      <c r="D978" s="12"/>
      <c r="E978" s="8"/>
    </row>
    <row r="979" spans="1:5" ht="12.75">
      <c r="A979" s="11"/>
      <c r="B979" s="12"/>
      <c r="C979" s="12"/>
      <c r="D979" s="12"/>
      <c r="E979" s="8"/>
    </row>
    <row r="980" spans="1:5" ht="12.75">
      <c r="A980" s="11"/>
      <c r="B980" s="12"/>
      <c r="C980" s="12"/>
      <c r="D980" s="12"/>
      <c r="E980" s="8"/>
    </row>
    <row r="981" spans="1:5" ht="12.75">
      <c r="A981" s="11"/>
      <c r="B981" s="12"/>
      <c r="C981" s="12"/>
      <c r="D981" s="12"/>
      <c r="E981" s="8"/>
    </row>
    <row r="982" spans="1:5" ht="12.75">
      <c r="A982" s="11"/>
      <c r="B982" s="12"/>
      <c r="C982" s="12"/>
      <c r="D982" s="12"/>
      <c r="E982" s="8"/>
    </row>
    <row r="983" spans="1:5" ht="12.75">
      <c r="A983" s="11"/>
      <c r="B983" s="12"/>
      <c r="C983" s="12"/>
      <c r="D983" s="12"/>
      <c r="E983" s="8"/>
    </row>
    <row r="984" spans="1:5" ht="12.75">
      <c r="A984" s="11"/>
      <c r="B984" s="12"/>
      <c r="C984" s="12"/>
      <c r="D984" s="12"/>
      <c r="E984" s="8"/>
    </row>
    <row r="985" spans="1:5" ht="12.75">
      <c r="A985" s="11"/>
      <c r="B985" s="12"/>
      <c r="C985" s="12"/>
      <c r="D985" s="12"/>
      <c r="E985" s="8"/>
    </row>
    <row r="986" spans="1:5" ht="12.75">
      <c r="A986" s="11"/>
      <c r="B986" s="12"/>
      <c r="C986" s="12"/>
      <c r="D986" s="12"/>
      <c r="E986" s="8"/>
    </row>
    <row r="987" spans="1:5" ht="12.75">
      <c r="A987" s="11"/>
      <c r="B987" s="12"/>
      <c r="C987" s="12"/>
      <c r="D987" s="12"/>
      <c r="E987" s="8"/>
    </row>
    <row r="988" spans="1:5" ht="12.75">
      <c r="A988" s="11"/>
      <c r="B988" s="12"/>
      <c r="C988" s="12"/>
      <c r="D988" s="12"/>
      <c r="E988" s="8"/>
    </row>
    <row r="989" spans="1:5" ht="12.75">
      <c r="A989" s="11"/>
      <c r="B989" s="12"/>
      <c r="C989" s="12"/>
      <c r="D989" s="12"/>
      <c r="E989" s="8"/>
    </row>
    <row r="990" spans="1:5" ht="12.75">
      <c r="A990" s="11"/>
      <c r="B990" s="12"/>
      <c r="C990" s="12"/>
      <c r="D990" s="12"/>
      <c r="E990" s="8"/>
    </row>
    <row r="991" spans="1:5" ht="12.75">
      <c r="A991" s="11"/>
      <c r="B991" s="12"/>
      <c r="C991" s="12"/>
      <c r="D991" s="12"/>
      <c r="E991" s="8"/>
    </row>
    <row r="992" spans="1:5" ht="12.75">
      <c r="A992" s="11"/>
      <c r="B992" s="12"/>
      <c r="C992" s="12"/>
      <c r="D992" s="12"/>
      <c r="E992" s="8"/>
    </row>
    <row r="993" spans="1:5" ht="12.75">
      <c r="A993" s="11"/>
      <c r="B993" s="12"/>
      <c r="C993" s="12"/>
      <c r="D993" s="12"/>
      <c r="E993" s="8"/>
    </row>
    <row r="994" spans="1:5" ht="12.75">
      <c r="A994" s="11"/>
      <c r="B994" s="12"/>
      <c r="C994" s="12"/>
      <c r="D994" s="12"/>
      <c r="E994" s="8"/>
    </row>
    <row r="995" spans="1:5" ht="12.75">
      <c r="A995" s="11"/>
      <c r="B995" s="12"/>
      <c r="C995" s="12"/>
      <c r="D995" s="12"/>
      <c r="E995" s="8"/>
    </row>
    <row r="996" spans="1:5" ht="12.75">
      <c r="A996" s="11"/>
      <c r="B996" s="12"/>
      <c r="C996" s="12"/>
      <c r="D996" s="12"/>
      <c r="E996" s="8"/>
    </row>
    <row r="997" spans="1:5" ht="12.75">
      <c r="A997" s="11"/>
      <c r="B997" s="12"/>
      <c r="C997" s="12"/>
      <c r="D997" s="12"/>
      <c r="E997" s="8"/>
    </row>
    <row r="998" spans="1:5" ht="12.75">
      <c r="A998" s="11"/>
      <c r="B998" s="12"/>
      <c r="C998" s="12"/>
      <c r="D998" s="12"/>
      <c r="E998" s="8"/>
    </row>
    <row r="999" spans="1:5" ht="12.75">
      <c r="A999" s="11"/>
      <c r="B999" s="12"/>
      <c r="C999" s="12"/>
      <c r="D999" s="12"/>
      <c r="E999" s="8"/>
    </row>
    <row r="1000" spans="1:5" ht="12.75">
      <c r="A1000" s="11"/>
      <c r="B1000" s="12"/>
      <c r="C1000" s="12"/>
      <c r="D1000" s="12"/>
      <c r="E1000" s="8"/>
    </row>
    <row r="1001" spans="1:5" ht="12.75">
      <c r="A1001" s="11"/>
      <c r="B1001" s="12"/>
      <c r="C1001" s="12"/>
      <c r="D1001" s="12"/>
      <c r="E1001" s="8"/>
    </row>
    <row r="1002" spans="1:5" ht="12.75">
      <c r="A1002" s="11"/>
      <c r="B1002" s="12"/>
      <c r="C1002" s="12"/>
      <c r="D1002" s="12"/>
      <c r="E1002" s="8"/>
    </row>
    <row r="1003" spans="1:5" ht="12.75">
      <c r="A1003" s="11"/>
      <c r="B1003" s="12"/>
      <c r="C1003" s="12"/>
      <c r="D1003" s="12"/>
      <c r="E1003" s="8"/>
    </row>
    <row r="1004" spans="1:5" ht="12.75">
      <c r="A1004" s="11"/>
      <c r="B1004" s="12"/>
      <c r="C1004" s="12"/>
      <c r="D1004" s="12"/>
      <c r="E1004" s="8"/>
    </row>
    <row r="1005" spans="1:5" ht="12.75">
      <c r="A1005" s="11"/>
      <c r="B1005" s="12"/>
      <c r="C1005" s="12"/>
      <c r="D1005" s="12"/>
      <c r="E1005" s="8"/>
    </row>
    <row r="1006" spans="1:5" ht="12.75">
      <c r="A1006" s="11"/>
      <c r="B1006" s="12"/>
      <c r="C1006" s="12"/>
      <c r="D1006" s="12"/>
      <c r="E1006" s="8"/>
    </row>
    <row r="1007" spans="1:5" ht="12.75">
      <c r="A1007" s="11"/>
      <c r="B1007" s="12"/>
      <c r="C1007" s="12"/>
      <c r="D1007" s="12"/>
      <c r="E1007" s="8"/>
    </row>
    <row r="1008" spans="1:5" ht="12.75">
      <c r="A1008" s="11"/>
      <c r="B1008" s="12"/>
      <c r="C1008" s="12"/>
      <c r="D1008" s="12"/>
      <c r="E1008" s="8"/>
    </row>
    <row r="1009" spans="1:5" ht="12.75">
      <c r="A1009" s="11"/>
      <c r="B1009" s="12"/>
      <c r="C1009" s="12"/>
      <c r="D1009" s="12"/>
      <c r="E1009" s="8"/>
    </row>
    <row r="1010" spans="1:5" ht="12.75">
      <c r="A1010" s="11"/>
      <c r="B1010" s="12"/>
      <c r="C1010" s="12"/>
      <c r="D1010" s="12"/>
      <c r="E1010" s="8"/>
    </row>
    <row r="1011" spans="1:5" ht="12.75">
      <c r="A1011" s="11"/>
      <c r="B1011" s="12"/>
      <c r="C1011" s="12"/>
      <c r="D1011" s="12"/>
      <c r="E1011" s="8"/>
    </row>
    <row r="1012" spans="1:5" ht="12.75">
      <c r="A1012" s="11"/>
      <c r="B1012" s="12"/>
      <c r="C1012" s="12"/>
      <c r="D1012" s="12"/>
      <c r="E1012" s="8"/>
    </row>
    <row r="1013" spans="1:5" ht="12.75">
      <c r="A1013" s="11"/>
      <c r="B1013" s="12"/>
      <c r="C1013" s="12"/>
      <c r="D1013" s="12"/>
      <c r="E1013" s="8"/>
    </row>
    <row r="1014" spans="1:5" ht="12.75">
      <c r="A1014" s="11"/>
      <c r="B1014" s="12"/>
      <c r="C1014" s="12"/>
      <c r="D1014" s="12"/>
      <c r="E1014" s="8"/>
    </row>
    <row r="1015" spans="1:5" ht="12.75">
      <c r="A1015" s="11"/>
      <c r="B1015" s="12"/>
      <c r="C1015" s="12"/>
      <c r="D1015" s="12"/>
      <c r="E1015" s="8"/>
    </row>
    <row r="1016" spans="1:5" ht="12.75">
      <c r="A1016" s="11"/>
      <c r="B1016" s="12"/>
      <c r="C1016" s="12"/>
      <c r="D1016" s="12"/>
      <c r="E1016" s="8"/>
    </row>
    <row r="1017" spans="1:5" ht="12.75">
      <c r="A1017" s="11"/>
      <c r="B1017" s="12"/>
      <c r="C1017" s="12"/>
      <c r="D1017" s="12"/>
      <c r="E1017" s="8"/>
    </row>
    <row r="1018" spans="1:5" ht="12.75">
      <c r="A1018" s="11"/>
      <c r="B1018" s="12"/>
      <c r="C1018" s="12"/>
      <c r="D1018" s="12"/>
      <c r="E1018" s="8"/>
    </row>
    <row r="1019" spans="1:5" ht="12.75">
      <c r="A1019" s="11"/>
      <c r="B1019" s="12"/>
      <c r="C1019" s="12"/>
      <c r="D1019" s="12"/>
      <c r="E1019" s="8"/>
    </row>
    <row r="1020" spans="1:5" ht="12.75">
      <c r="A1020" s="11"/>
      <c r="B1020" s="12"/>
      <c r="C1020" s="12"/>
      <c r="D1020" s="12"/>
      <c r="E1020" s="8"/>
    </row>
    <row r="1021" spans="1:5" ht="12.75">
      <c r="A1021" s="11"/>
      <c r="B1021" s="12"/>
      <c r="C1021" s="12"/>
      <c r="D1021" s="12"/>
      <c r="E1021" s="8"/>
    </row>
    <row r="1022" spans="1:5" ht="12.75">
      <c r="A1022" s="11"/>
      <c r="B1022" s="12"/>
      <c r="C1022" s="12"/>
      <c r="D1022" s="12"/>
      <c r="E1022" s="8"/>
    </row>
    <row r="1023" spans="1:5" ht="12.75">
      <c r="A1023" s="11"/>
      <c r="B1023" s="12"/>
      <c r="C1023" s="12"/>
      <c r="D1023" s="12"/>
      <c r="E1023" s="8"/>
    </row>
    <row r="1024" spans="1:5" ht="12.75">
      <c r="A1024" s="11"/>
      <c r="B1024" s="12"/>
      <c r="C1024" s="12"/>
      <c r="D1024" s="12"/>
      <c r="E1024" s="8"/>
    </row>
    <row r="1025" spans="1:5" ht="12.75">
      <c r="A1025" s="11"/>
      <c r="B1025" s="12"/>
      <c r="C1025" s="12"/>
      <c r="D1025" s="12"/>
      <c r="E1025" s="8"/>
    </row>
    <row r="1026" spans="1:5" ht="12.75">
      <c r="A1026" s="11"/>
      <c r="B1026" s="12"/>
      <c r="C1026" s="12"/>
      <c r="D1026" s="12"/>
      <c r="E1026" s="8"/>
    </row>
    <row r="1027" spans="1:5" ht="12.75">
      <c r="A1027" s="11"/>
      <c r="B1027" s="12"/>
      <c r="C1027" s="12"/>
      <c r="D1027" s="12"/>
      <c r="E1027" s="8"/>
    </row>
    <row r="1028" spans="1:5" ht="12.75">
      <c r="A1028" s="11"/>
      <c r="B1028" s="12"/>
      <c r="C1028" s="12"/>
      <c r="D1028" s="12"/>
      <c r="E1028" s="8"/>
    </row>
    <row r="1029" spans="1:5" ht="12.75">
      <c r="A1029" s="11"/>
      <c r="B1029" s="12"/>
      <c r="C1029" s="12"/>
      <c r="D1029" s="12"/>
      <c r="E1029" s="8"/>
    </row>
    <row r="1030" spans="1:5" ht="12.75">
      <c r="A1030" s="11"/>
      <c r="B1030" s="12"/>
      <c r="C1030" s="12"/>
      <c r="D1030" s="12"/>
      <c r="E1030" s="8"/>
    </row>
    <row r="1031" spans="1:5" ht="12.75">
      <c r="A1031" s="11"/>
      <c r="B1031" s="12"/>
      <c r="C1031" s="12"/>
      <c r="D1031" s="12"/>
      <c r="E1031" s="8"/>
    </row>
    <row r="1032" spans="1:5" ht="12.75">
      <c r="A1032" s="11"/>
      <c r="B1032" s="12"/>
      <c r="C1032" s="12"/>
      <c r="D1032" s="12"/>
      <c r="E1032" s="8"/>
    </row>
    <row r="1033" spans="1:5" ht="12.75">
      <c r="A1033" s="11"/>
      <c r="B1033" s="12"/>
      <c r="C1033" s="12"/>
      <c r="D1033" s="12"/>
      <c r="E1033" s="8"/>
    </row>
    <row r="1034" spans="1:5" ht="12.75">
      <c r="A1034" s="11"/>
      <c r="B1034" s="12"/>
      <c r="C1034" s="12"/>
      <c r="D1034" s="12"/>
      <c r="E1034" s="8"/>
    </row>
    <row r="1035" spans="1:5" ht="12.75">
      <c r="A1035" s="11"/>
      <c r="B1035" s="12"/>
      <c r="C1035" s="12"/>
      <c r="D1035" s="12"/>
      <c r="E1035" s="8"/>
    </row>
    <row r="1036" spans="1:5" ht="12.75">
      <c r="A1036" s="11"/>
      <c r="B1036" s="12"/>
      <c r="C1036" s="12"/>
      <c r="D1036" s="12"/>
      <c r="E1036" s="8"/>
    </row>
    <row r="1037" spans="1:5" ht="12.75">
      <c r="A1037" s="11"/>
      <c r="B1037" s="12"/>
      <c r="C1037" s="12"/>
      <c r="D1037" s="12"/>
      <c r="E1037" s="8"/>
    </row>
    <row r="1038" spans="1:5" ht="12.75">
      <c r="A1038" s="11"/>
      <c r="B1038" s="12"/>
      <c r="C1038" s="12"/>
      <c r="D1038" s="12"/>
      <c r="E1038" s="8"/>
    </row>
    <row r="1039" spans="1:5" ht="12.75">
      <c r="A1039" s="11"/>
      <c r="B1039" s="12"/>
      <c r="C1039" s="12"/>
      <c r="D1039" s="12"/>
      <c r="E1039" s="8"/>
    </row>
    <row r="1040" spans="1:5" ht="12.75">
      <c r="A1040" s="11"/>
      <c r="B1040" s="12"/>
      <c r="C1040" s="12"/>
      <c r="D1040" s="12"/>
      <c r="E1040" s="8"/>
    </row>
    <row r="1041" spans="1:5" ht="12.75">
      <c r="A1041" s="11"/>
      <c r="B1041" s="12"/>
      <c r="C1041" s="12"/>
      <c r="D1041" s="12"/>
      <c r="E1041" s="8"/>
    </row>
    <row r="1042" spans="1:5" ht="12.75">
      <c r="A1042" s="11"/>
      <c r="B1042" s="12"/>
      <c r="C1042" s="12"/>
      <c r="D1042" s="12"/>
      <c r="E1042" s="8"/>
    </row>
    <row r="1043" spans="1:5" ht="12.75">
      <c r="A1043" s="11"/>
      <c r="B1043" s="12"/>
      <c r="C1043" s="12"/>
      <c r="D1043" s="12"/>
      <c r="E1043" s="8"/>
    </row>
    <row r="1044" spans="1:5" ht="12.75">
      <c r="A1044" s="11"/>
      <c r="B1044" s="12"/>
      <c r="C1044" s="12"/>
      <c r="D1044" s="12"/>
      <c r="E1044" s="8"/>
    </row>
    <row r="1045" spans="1:5" ht="12.75">
      <c r="A1045" s="11"/>
      <c r="B1045" s="12"/>
      <c r="C1045" s="12"/>
      <c r="D1045" s="12"/>
      <c r="E1045" s="8"/>
    </row>
    <row r="1046" spans="1:5" ht="12.75">
      <c r="A1046" s="11"/>
      <c r="B1046" s="12"/>
      <c r="C1046" s="12"/>
      <c r="D1046" s="12"/>
      <c r="E1046" s="8"/>
    </row>
    <row r="1047" spans="1:5" ht="12.75">
      <c r="A1047" s="11"/>
      <c r="B1047" s="12"/>
      <c r="C1047" s="12"/>
      <c r="D1047" s="12"/>
      <c r="E1047" s="8"/>
    </row>
    <row r="1048" spans="1:5" ht="12.75">
      <c r="A1048" s="11"/>
      <c r="B1048" s="12"/>
      <c r="C1048" s="12"/>
      <c r="D1048" s="12"/>
      <c r="E1048" s="8"/>
    </row>
    <row r="1049" spans="1:5" ht="12.75">
      <c r="A1049" s="11"/>
      <c r="B1049" s="12"/>
      <c r="C1049" s="12"/>
      <c r="D1049" s="12"/>
      <c r="E1049" s="8"/>
    </row>
    <row r="1050" spans="1:5" ht="12.75">
      <c r="A1050" s="11"/>
      <c r="B1050" s="12"/>
      <c r="C1050" s="12"/>
      <c r="D1050" s="12"/>
      <c r="E1050" s="8"/>
    </row>
    <row r="1051" spans="1:5" ht="12.75">
      <c r="A1051" s="11"/>
      <c r="B1051" s="12"/>
      <c r="C1051" s="12"/>
      <c r="D1051" s="12"/>
      <c r="E1051" s="8"/>
    </row>
    <row r="1052" spans="1:5" ht="12.75">
      <c r="A1052" s="11"/>
      <c r="B1052" s="12"/>
      <c r="C1052" s="12"/>
      <c r="D1052" s="12"/>
      <c r="E1052" s="8"/>
    </row>
    <row r="1053" spans="1:5" ht="12.75">
      <c r="A1053" s="11"/>
      <c r="B1053" s="12"/>
      <c r="C1053" s="12"/>
      <c r="D1053" s="12"/>
      <c r="E1053" s="8"/>
    </row>
    <row r="1054" spans="1:5" ht="12.75">
      <c r="A1054" s="11"/>
      <c r="B1054" s="12"/>
      <c r="C1054" s="12"/>
      <c r="D1054" s="12"/>
      <c r="E1054" s="8"/>
    </row>
    <row r="1055" spans="1:5" ht="12.75">
      <c r="A1055" s="11"/>
      <c r="B1055" s="12"/>
      <c r="C1055" s="12"/>
      <c r="D1055" s="12"/>
      <c r="E1055" s="8"/>
    </row>
    <row r="1056" spans="1:5" ht="12.75">
      <c r="A1056" s="11"/>
      <c r="B1056" s="12"/>
      <c r="C1056" s="12"/>
      <c r="D1056" s="12"/>
      <c r="E1056" s="8"/>
    </row>
    <row r="1057" spans="1:5" ht="12.75">
      <c r="A1057" s="11"/>
      <c r="B1057" s="12"/>
      <c r="C1057" s="12"/>
      <c r="D1057" s="12"/>
      <c r="E1057" s="8"/>
    </row>
    <row r="1058" spans="1:5" ht="12.75">
      <c r="A1058" s="11"/>
      <c r="B1058" s="12"/>
      <c r="C1058" s="12"/>
      <c r="D1058" s="12"/>
      <c r="E1058" s="8"/>
    </row>
    <row r="1059" spans="1:5" ht="12.75">
      <c r="A1059" s="11"/>
      <c r="B1059" s="12"/>
      <c r="C1059" s="12"/>
      <c r="D1059" s="12"/>
      <c r="E1059" s="8"/>
    </row>
    <row r="1060" spans="1:5" ht="12.75">
      <c r="A1060" s="11"/>
      <c r="B1060" s="12"/>
      <c r="C1060" s="12"/>
      <c r="D1060" s="12"/>
      <c r="E1060" s="8"/>
    </row>
    <row r="1061" spans="1:5" ht="12.75">
      <c r="A1061" s="11"/>
      <c r="B1061" s="12"/>
      <c r="C1061" s="12"/>
      <c r="D1061" s="12"/>
      <c r="E1061" s="8"/>
    </row>
    <row r="1062" spans="1:5" ht="12.75">
      <c r="A1062" s="11"/>
      <c r="B1062" s="12"/>
      <c r="C1062" s="12"/>
      <c r="D1062" s="12"/>
      <c r="E1062" s="8"/>
    </row>
    <row r="1063" spans="1:5" ht="12.75">
      <c r="A1063" s="11"/>
      <c r="B1063" s="12"/>
      <c r="C1063" s="12"/>
      <c r="D1063" s="12"/>
      <c r="E1063" s="8"/>
    </row>
    <row r="1064" spans="1:5" ht="12.75">
      <c r="A1064" s="11"/>
      <c r="B1064" s="12"/>
      <c r="C1064" s="12"/>
      <c r="D1064" s="12"/>
      <c r="E1064" s="8"/>
    </row>
    <row r="1065" spans="1:5" ht="12.75">
      <c r="A1065" s="11"/>
      <c r="B1065" s="12"/>
      <c r="C1065" s="12"/>
      <c r="D1065" s="12"/>
      <c r="E1065" s="8"/>
    </row>
    <row r="1066" spans="1:5" ht="12.75">
      <c r="A1066" s="11"/>
      <c r="B1066" s="12"/>
      <c r="C1066" s="12"/>
      <c r="D1066" s="12"/>
      <c r="E1066" s="8"/>
    </row>
    <row r="1067" spans="1:5" ht="12.75">
      <c r="A1067" s="11"/>
      <c r="B1067" s="12"/>
      <c r="C1067" s="12"/>
      <c r="D1067" s="12"/>
      <c r="E1067" s="8"/>
    </row>
    <row r="1068" spans="1:5" ht="12.75">
      <c r="A1068" s="11"/>
      <c r="B1068" s="12"/>
      <c r="C1068" s="12"/>
      <c r="D1068" s="12"/>
      <c r="E1068" s="8"/>
    </row>
    <row r="1069" spans="1:5" ht="12.75">
      <c r="A1069" s="11"/>
      <c r="B1069" s="12"/>
      <c r="C1069" s="12"/>
      <c r="D1069" s="12"/>
      <c r="E1069" s="8"/>
    </row>
    <row r="1070" spans="1:5" ht="12.75">
      <c r="A1070" s="11"/>
      <c r="B1070" s="12"/>
      <c r="C1070" s="12"/>
      <c r="D1070" s="12"/>
      <c r="E1070" s="8"/>
    </row>
    <row r="1071" spans="1:5" ht="12.75">
      <c r="A1071" s="11"/>
      <c r="B1071" s="12"/>
      <c r="C1071" s="12"/>
      <c r="D1071" s="12"/>
      <c r="E1071" s="8"/>
    </row>
    <row r="1072" spans="1:5" ht="12.75">
      <c r="A1072" s="11"/>
      <c r="B1072" s="12"/>
      <c r="C1072" s="12"/>
      <c r="D1072" s="12"/>
      <c r="E1072" s="8"/>
    </row>
    <row r="1073" spans="1:5" ht="12.75">
      <c r="A1073" s="11"/>
      <c r="B1073" s="12"/>
      <c r="C1073" s="12"/>
      <c r="D1073" s="12"/>
      <c r="E1073" s="8"/>
    </row>
    <row r="1074" spans="1:5" ht="12.75">
      <c r="A1074" s="11"/>
      <c r="B1074" s="12"/>
      <c r="C1074" s="12"/>
      <c r="D1074" s="12"/>
      <c r="E1074" s="8"/>
    </row>
    <row r="1075" spans="1:5" ht="12.75">
      <c r="A1075" s="11"/>
      <c r="B1075" s="12"/>
      <c r="C1075" s="12"/>
      <c r="D1075" s="12"/>
      <c r="E1075" s="8"/>
    </row>
    <row r="1076" spans="1:5" ht="12.75">
      <c r="A1076" s="11"/>
      <c r="B1076" s="12"/>
      <c r="C1076" s="12"/>
      <c r="D1076" s="12"/>
      <c r="E1076" s="8"/>
    </row>
    <row r="1077" spans="1:5" ht="12.75">
      <c r="A1077" s="11"/>
      <c r="B1077" s="12"/>
      <c r="C1077" s="12"/>
      <c r="D1077" s="12"/>
      <c r="E1077" s="8"/>
    </row>
    <row r="1078" spans="1:5" ht="12.75">
      <c r="A1078" s="11"/>
      <c r="B1078" s="12"/>
      <c r="C1078" s="12"/>
      <c r="D1078" s="12"/>
      <c r="E1078" s="8"/>
    </row>
    <row r="1079" spans="1:5" ht="12.75">
      <c r="A1079" s="11"/>
      <c r="B1079" s="12"/>
      <c r="C1079" s="12"/>
      <c r="D1079" s="12"/>
      <c r="E1079" s="8"/>
    </row>
    <row r="1080" spans="1:5" ht="12.75">
      <c r="A1080" s="11"/>
      <c r="B1080" s="12"/>
      <c r="C1080" s="12"/>
      <c r="D1080" s="12"/>
      <c r="E1080" s="8"/>
    </row>
    <row r="1081" spans="1:5" ht="12.75">
      <c r="A1081" s="11"/>
      <c r="B1081" s="12"/>
      <c r="C1081" s="12"/>
      <c r="D1081" s="12"/>
      <c r="E1081" s="8"/>
    </row>
    <row r="1082" spans="1:5" ht="12.75">
      <c r="A1082" s="11"/>
      <c r="B1082" s="12"/>
      <c r="C1082" s="12"/>
      <c r="D1082" s="12"/>
      <c r="E1082" s="8"/>
    </row>
    <row r="1083" spans="1:5" ht="12.75">
      <c r="A1083" s="11"/>
      <c r="B1083" s="12"/>
      <c r="C1083" s="12"/>
      <c r="D1083" s="12"/>
      <c r="E1083" s="8"/>
    </row>
    <row r="1084" spans="1:5" ht="12.75">
      <c r="A1084" s="11"/>
      <c r="B1084" s="12"/>
      <c r="C1084" s="12"/>
      <c r="D1084" s="12"/>
      <c r="E1084" s="8"/>
    </row>
    <row r="1085" spans="1:5" ht="12.75">
      <c r="A1085" s="11"/>
      <c r="B1085" s="12"/>
      <c r="C1085" s="12"/>
      <c r="D1085" s="12"/>
      <c r="E1085" s="8"/>
    </row>
    <row r="1086" spans="1:5" ht="12.75">
      <c r="A1086" s="11"/>
      <c r="B1086" s="12"/>
      <c r="C1086" s="12"/>
      <c r="D1086" s="12"/>
      <c r="E1086" s="8"/>
    </row>
    <row r="1087" spans="1:5" ht="12.75">
      <c r="A1087" s="11"/>
      <c r="B1087" s="12"/>
      <c r="C1087" s="12"/>
      <c r="D1087" s="12"/>
      <c r="E1087" s="8"/>
    </row>
    <row r="1088" spans="1:5" ht="12.75">
      <c r="A1088" s="11"/>
      <c r="B1088" s="12"/>
      <c r="C1088" s="12"/>
      <c r="D1088" s="12"/>
      <c r="E1088" s="8"/>
    </row>
    <row r="1089" spans="1:5" ht="12.75">
      <c r="A1089" s="11"/>
      <c r="B1089" s="12"/>
      <c r="C1089" s="12"/>
      <c r="D1089" s="12"/>
      <c r="E1089" s="8"/>
    </row>
    <row r="1090" spans="1:5" ht="12.75">
      <c r="A1090" s="11"/>
      <c r="B1090" s="12"/>
      <c r="C1090" s="12"/>
      <c r="D1090" s="12"/>
      <c r="E1090" s="8"/>
    </row>
    <row r="1091" spans="1:5" ht="12.75">
      <c r="A1091" s="11"/>
      <c r="B1091" s="12"/>
      <c r="C1091" s="12"/>
      <c r="D1091" s="12"/>
      <c r="E1091" s="8"/>
    </row>
    <row r="1092" spans="1:5" ht="12.75">
      <c r="A1092" s="11"/>
      <c r="B1092" s="12"/>
      <c r="C1092" s="12"/>
      <c r="D1092" s="12"/>
      <c r="E1092" s="8"/>
    </row>
    <row r="1093" spans="1:5" ht="12.75">
      <c r="A1093" s="11"/>
      <c r="B1093" s="12"/>
      <c r="C1093" s="12"/>
      <c r="D1093" s="12"/>
      <c r="E1093" s="8"/>
    </row>
    <row r="1094" spans="1:5" ht="12.75">
      <c r="A1094" s="11"/>
      <c r="B1094" s="12"/>
      <c r="C1094" s="12"/>
      <c r="D1094" s="12"/>
      <c r="E1094" s="8"/>
    </row>
    <row r="1095" spans="1:5" ht="12.75">
      <c r="A1095" s="11"/>
      <c r="B1095" s="12"/>
      <c r="C1095" s="12"/>
      <c r="D1095" s="12"/>
      <c r="E1095" s="8"/>
    </row>
    <row r="1096" spans="1:5" ht="12.75">
      <c r="A1096" s="11"/>
      <c r="B1096" s="12"/>
      <c r="C1096" s="12"/>
      <c r="D1096" s="12"/>
      <c r="E1096" s="8"/>
    </row>
    <row r="1097" spans="1:5" ht="12.75">
      <c r="A1097" s="11"/>
      <c r="B1097" s="12"/>
      <c r="C1097" s="12"/>
      <c r="D1097" s="12"/>
      <c r="E1097" s="8"/>
    </row>
    <row r="1098" spans="1:5" ht="12.75">
      <c r="A1098" s="11"/>
      <c r="B1098" s="12"/>
      <c r="C1098" s="12"/>
      <c r="D1098" s="12"/>
      <c r="E1098" s="8"/>
    </row>
    <row r="1099" spans="1:5" ht="12.75">
      <c r="A1099" s="11"/>
      <c r="B1099" s="12"/>
      <c r="C1099" s="12"/>
      <c r="D1099" s="12"/>
      <c r="E1099" s="8"/>
    </row>
    <row r="1100" spans="1:5" ht="12.75">
      <c r="A1100" s="11"/>
      <c r="B1100" s="12"/>
      <c r="C1100" s="12"/>
      <c r="D1100" s="12"/>
      <c r="E1100" s="8"/>
    </row>
    <row r="1101" spans="1:5" ht="12.75">
      <c r="A1101" s="11"/>
      <c r="B1101" s="12"/>
      <c r="C1101" s="12"/>
      <c r="D1101" s="12"/>
      <c r="E1101" s="8"/>
    </row>
    <row r="1102" spans="1:5" ht="12.75">
      <c r="A1102" s="11"/>
      <c r="B1102" s="12"/>
      <c r="C1102" s="12"/>
      <c r="D1102" s="12"/>
      <c r="E1102" s="8"/>
    </row>
    <row r="1103" spans="1:5" ht="12.75">
      <c r="A1103" s="11"/>
      <c r="B1103" s="12"/>
      <c r="C1103" s="12"/>
      <c r="D1103" s="12"/>
      <c r="E1103" s="8"/>
    </row>
    <row r="1104" spans="1:5" ht="12.75">
      <c r="A1104" s="11"/>
      <c r="B1104" s="12"/>
      <c r="C1104" s="12"/>
      <c r="D1104" s="12"/>
      <c r="E1104" s="8"/>
    </row>
    <row r="1105" spans="1:5" ht="12.75">
      <c r="A1105" s="11"/>
      <c r="B1105" s="12"/>
      <c r="C1105" s="12"/>
      <c r="D1105" s="12"/>
      <c r="E1105" s="8"/>
    </row>
    <row r="1106" spans="1:5" ht="12.75">
      <c r="A1106" s="11"/>
      <c r="B1106" s="12"/>
      <c r="C1106" s="12"/>
      <c r="D1106" s="12"/>
      <c r="E1106" s="8"/>
    </row>
    <row r="1107" spans="1:5" ht="12.75">
      <c r="A1107" s="11"/>
      <c r="B1107" s="12"/>
      <c r="C1107" s="12"/>
      <c r="D1107" s="12"/>
      <c r="E1107" s="8"/>
    </row>
    <row r="1108" spans="1:5" ht="12.75">
      <c r="A1108" s="11"/>
      <c r="B1108" s="12"/>
      <c r="C1108" s="12"/>
      <c r="D1108" s="12"/>
      <c r="E1108" s="8"/>
    </row>
    <row r="1109" spans="1:5" ht="12.75">
      <c r="A1109" s="11"/>
      <c r="B1109" s="12"/>
      <c r="C1109" s="12"/>
      <c r="D1109" s="12"/>
      <c r="E1109" s="8"/>
    </row>
    <row r="1110" spans="1:5" ht="12.75">
      <c r="A1110" s="11"/>
      <c r="B1110" s="12"/>
      <c r="C1110" s="12"/>
      <c r="D1110" s="12"/>
      <c r="E1110" s="8"/>
    </row>
    <row r="1111" spans="1:5" ht="12.75">
      <c r="A1111" s="11"/>
      <c r="B1111" s="12"/>
      <c r="C1111" s="12"/>
      <c r="D1111" s="12"/>
      <c r="E1111" s="8"/>
    </row>
    <row r="1112" spans="1:5" ht="12.75">
      <c r="A1112" s="11"/>
      <c r="B1112" s="12"/>
      <c r="C1112" s="12"/>
      <c r="D1112" s="12"/>
      <c r="E1112" s="8"/>
    </row>
    <row r="1113" spans="1:5" ht="12.75">
      <c r="A1113" s="11"/>
      <c r="B1113" s="12"/>
      <c r="C1113" s="12"/>
      <c r="D1113" s="12"/>
      <c r="E1113" s="8"/>
    </row>
    <row r="1114" spans="1:5" ht="12.75">
      <c r="A1114" s="11"/>
      <c r="B1114" s="12"/>
      <c r="C1114" s="12"/>
      <c r="D1114" s="12"/>
      <c r="E1114" s="8"/>
    </row>
    <row r="1115" spans="1:5" ht="12.75">
      <c r="A1115" s="11"/>
      <c r="B1115" s="12"/>
      <c r="C1115" s="12"/>
      <c r="D1115" s="12"/>
      <c r="E1115" s="8"/>
    </row>
    <row r="1116" spans="1:5" ht="12.75">
      <c r="A1116" s="11"/>
      <c r="B1116" s="12"/>
      <c r="C1116" s="12"/>
      <c r="D1116" s="12"/>
      <c r="E1116" s="8"/>
    </row>
    <row r="1117" spans="1:5" ht="12.75">
      <c r="A1117" s="11"/>
      <c r="B1117" s="12"/>
      <c r="C1117" s="12"/>
      <c r="D1117" s="12"/>
      <c r="E1117" s="8"/>
    </row>
    <row r="1118" spans="1:5" ht="12.75">
      <c r="A1118" s="11"/>
      <c r="B1118" s="12"/>
      <c r="C1118" s="12"/>
      <c r="D1118" s="12"/>
      <c r="E1118" s="8"/>
    </row>
    <row r="1119" spans="1:5" ht="12.75">
      <c r="A1119" s="11"/>
      <c r="B1119" s="12"/>
      <c r="C1119" s="12"/>
      <c r="D1119" s="12"/>
      <c r="E1119" s="8"/>
    </row>
    <row r="1120" spans="1:5" ht="12.75">
      <c r="A1120" s="11"/>
      <c r="B1120" s="12"/>
      <c r="C1120" s="12"/>
      <c r="D1120" s="12"/>
      <c r="E1120" s="8"/>
    </row>
    <row r="1121" spans="1:5" ht="12.75">
      <c r="A1121" s="11"/>
      <c r="B1121" s="12"/>
      <c r="C1121" s="12"/>
      <c r="D1121" s="12"/>
      <c r="E1121" s="8"/>
    </row>
    <row r="1122" spans="1:5" ht="12.75">
      <c r="A1122" s="11"/>
      <c r="B1122" s="12"/>
      <c r="C1122" s="12"/>
      <c r="D1122" s="12"/>
      <c r="E1122" s="8"/>
    </row>
    <row r="1123" spans="1:5" ht="12.75">
      <c r="A1123" s="11"/>
      <c r="B1123" s="12"/>
      <c r="C1123" s="12"/>
      <c r="D1123" s="12"/>
      <c r="E1123" s="8"/>
    </row>
    <row r="1124" spans="1:5" ht="12.75">
      <c r="A1124" s="11"/>
      <c r="B1124" s="12"/>
      <c r="C1124" s="12"/>
      <c r="D1124" s="12"/>
      <c r="E1124" s="8"/>
    </row>
    <row r="1125" spans="1:5" ht="12.75">
      <c r="A1125" s="11"/>
      <c r="B1125" s="12"/>
      <c r="C1125" s="12"/>
      <c r="D1125" s="12"/>
      <c r="E1125" s="8"/>
    </row>
    <row r="1126" spans="1:5" ht="12.75">
      <c r="A1126" s="11"/>
      <c r="B1126" s="12"/>
      <c r="C1126" s="12"/>
      <c r="D1126" s="12"/>
      <c r="E1126" s="8"/>
    </row>
    <row r="1127" spans="1:5" ht="12.75">
      <c r="A1127" s="11"/>
      <c r="B1127" s="12"/>
      <c r="C1127" s="12"/>
      <c r="D1127" s="12"/>
      <c r="E1127" s="8"/>
    </row>
    <row r="1128" spans="1:5" ht="12.75">
      <c r="A1128" s="11"/>
      <c r="B1128" s="12"/>
      <c r="C1128" s="12"/>
      <c r="D1128" s="12"/>
      <c r="E1128" s="8"/>
    </row>
    <row r="1129" spans="1:5" ht="12.75">
      <c r="A1129" s="11"/>
      <c r="B1129" s="12"/>
      <c r="C1129" s="12"/>
      <c r="D1129" s="12"/>
      <c r="E1129" s="8"/>
    </row>
    <row r="1130" spans="1:5" ht="12.75">
      <c r="A1130" s="11"/>
      <c r="B1130" s="12"/>
      <c r="C1130" s="12"/>
      <c r="D1130" s="12"/>
      <c r="E1130" s="8"/>
    </row>
    <row r="1131" spans="1:5" ht="12.75">
      <c r="A1131" s="11"/>
      <c r="B1131" s="12"/>
      <c r="C1131" s="12"/>
      <c r="D1131" s="12"/>
      <c r="E1131" s="8"/>
    </row>
    <row r="1132" spans="1:5" ht="12.75">
      <c r="A1132" s="11"/>
      <c r="B1132" s="12"/>
      <c r="C1132" s="12"/>
      <c r="D1132" s="12"/>
      <c r="E1132" s="8"/>
    </row>
    <row r="1133" spans="1:5" ht="12.75">
      <c r="A1133" s="11"/>
      <c r="B1133" s="12"/>
      <c r="C1133" s="12"/>
      <c r="D1133" s="12"/>
      <c r="E1133" s="8"/>
    </row>
    <row r="1134" spans="1:5" ht="12.75">
      <c r="A1134" s="11"/>
      <c r="B1134" s="12"/>
      <c r="C1134" s="12"/>
      <c r="D1134" s="12"/>
      <c r="E1134" s="8"/>
    </row>
    <row r="1135" spans="1:5" ht="12.75">
      <c r="A1135" s="11"/>
      <c r="B1135" s="12"/>
      <c r="C1135" s="12"/>
      <c r="D1135" s="12"/>
      <c r="E1135" s="8"/>
    </row>
    <row r="1136" spans="1:5" ht="12.75">
      <c r="A1136" s="11"/>
      <c r="B1136" s="12"/>
      <c r="C1136" s="12"/>
      <c r="D1136" s="12"/>
      <c r="E1136" s="8"/>
    </row>
    <row r="1137" spans="1:5" ht="12.75">
      <c r="A1137" s="11"/>
      <c r="B1137" s="12"/>
      <c r="C1137" s="12"/>
      <c r="D1137" s="12"/>
      <c r="E1137" s="8"/>
    </row>
    <row r="1138" spans="1:5" ht="12.75">
      <c r="A1138" s="11"/>
      <c r="B1138" s="12"/>
      <c r="C1138" s="12"/>
      <c r="D1138" s="12"/>
      <c r="E1138" s="8"/>
    </row>
    <row r="1139" spans="1:5" ht="12.75">
      <c r="A1139" s="11"/>
      <c r="B1139" s="12"/>
      <c r="C1139" s="12"/>
      <c r="D1139" s="12"/>
      <c r="E1139" s="8"/>
    </row>
    <row r="1140" spans="1:5" ht="12.75">
      <c r="A1140" s="11"/>
      <c r="B1140" s="12"/>
      <c r="C1140" s="12"/>
      <c r="D1140" s="12"/>
      <c r="E1140" s="8"/>
    </row>
    <row r="1141" spans="1:5" ht="12.75">
      <c r="A1141" s="11"/>
      <c r="B1141" s="12"/>
      <c r="C1141" s="12"/>
      <c r="D1141" s="12"/>
      <c r="E1141" s="8"/>
    </row>
    <row r="1142" spans="1:5" ht="12.75">
      <c r="A1142" s="11"/>
      <c r="B1142" s="12"/>
      <c r="C1142" s="12"/>
      <c r="D1142" s="12"/>
      <c r="E1142" s="8"/>
    </row>
    <row r="1143" spans="1:5" ht="12.75">
      <c r="A1143" s="11"/>
      <c r="B1143" s="12"/>
      <c r="C1143" s="12"/>
      <c r="D1143" s="12"/>
      <c r="E1143" s="8"/>
    </row>
    <row r="1144" spans="1:5" ht="12.75">
      <c r="A1144" s="11"/>
      <c r="B1144" s="12"/>
      <c r="C1144" s="12"/>
      <c r="D1144" s="12"/>
      <c r="E1144" s="8"/>
    </row>
    <row r="1145" spans="1:5" ht="12.75">
      <c r="A1145" s="11"/>
      <c r="B1145" s="12"/>
      <c r="C1145" s="12"/>
      <c r="D1145" s="12"/>
      <c r="E1145" s="8"/>
    </row>
    <row r="1146" spans="1:5" ht="12.75">
      <c r="A1146" s="11"/>
      <c r="B1146" s="12"/>
      <c r="C1146" s="12"/>
      <c r="D1146" s="12"/>
      <c r="E1146" s="8"/>
    </row>
    <row r="1147" spans="1:5" ht="12.75">
      <c r="A1147" s="11"/>
      <c r="B1147" s="12"/>
      <c r="C1147" s="12"/>
      <c r="D1147" s="12"/>
      <c r="E1147" s="8"/>
    </row>
    <row r="1148" spans="1:5" ht="12.75">
      <c r="A1148" s="11"/>
      <c r="B1148" s="12"/>
      <c r="C1148" s="12"/>
      <c r="D1148" s="12"/>
      <c r="E1148" s="8"/>
    </row>
    <row r="1149" spans="1:5" ht="12.75">
      <c r="A1149" s="11"/>
      <c r="B1149" s="12"/>
      <c r="C1149" s="12"/>
      <c r="D1149" s="12"/>
      <c r="E1149" s="8"/>
    </row>
    <row r="1150" spans="1:5" ht="12.75">
      <c r="A1150" s="11"/>
      <c r="B1150" s="12"/>
      <c r="C1150" s="12"/>
      <c r="D1150" s="12"/>
      <c r="E1150" s="8"/>
    </row>
    <row r="1151" spans="1:5" ht="12.75">
      <c r="A1151" s="11"/>
      <c r="B1151" s="12"/>
      <c r="C1151" s="12"/>
      <c r="D1151" s="12"/>
      <c r="E1151" s="8"/>
    </row>
    <row r="1152" spans="1:5" ht="12.75">
      <c r="A1152" s="11"/>
      <c r="B1152" s="12"/>
      <c r="C1152" s="12"/>
      <c r="D1152" s="12"/>
      <c r="E1152" s="8"/>
    </row>
    <row r="1153" spans="1:5" ht="12.75">
      <c r="A1153" s="11"/>
      <c r="B1153" s="12"/>
      <c r="C1153" s="12"/>
      <c r="D1153" s="12"/>
      <c r="E1153" s="8"/>
    </row>
    <row r="1154" spans="1:5" ht="12.75">
      <c r="A1154" s="11"/>
      <c r="B1154" s="12"/>
      <c r="C1154" s="12"/>
      <c r="D1154" s="12"/>
      <c r="E1154" s="8"/>
    </row>
    <row r="1155" spans="1:5" ht="12.75">
      <c r="A1155" s="11"/>
      <c r="B1155" s="12"/>
      <c r="C1155" s="12"/>
      <c r="D1155" s="12"/>
      <c r="E1155" s="8"/>
    </row>
    <row r="1156" spans="1:5" ht="12.75">
      <c r="A1156" s="11"/>
      <c r="B1156" s="12"/>
      <c r="C1156" s="12"/>
      <c r="D1156" s="12"/>
      <c r="E1156" s="8"/>
    </row>
    <row r="1157" spans="1:5" ht="12.75">
      <c r="A1157" s="11"/>
      <c r="B1157" s="12"/>
      <c r="C1157" s="12"/>
      <c r="D1157" s="12"/>
      <c r="E1157" s="8"/>
    </row>
    <row r="1158" spans="1:5" ht="12.75">
      <c r="A1158" s="11"/>
      <c r="B1158" s="12"/>
      <c r="C1158" s="12"/>
      <c r="D1158" s="12"/>
      <c r="E1158" s="8"/>
    </row>
    <row r="1159" spans="1:5" ht="12.75">
      <c r="A1159" s="11"/>
      <c r="B1159" s="12"/>
      <c r="C1159" s="12"/>
      <c r="D1159" s="12"/>
      <c r="E1159" s="8"/>
    </row>
    <row r="1160" spans="1:5" ht="12.75">
      <c r="A1160" s="11"/>
      <c r="B1160" s="12"/>
      <c r="C1160" s="12"/>
      <c r="D1160" s="12"/>
      <c r="E1160" s="8"/>
    </row>
    <row r="1161" spans="1:5" ht="12.75">
      <c r="A1161" s="11"/>
      <c r="B1161" s="12"/>
      <c r="C1161" s="12"/>
      <c r="D1161" s="12"/>
      <c r="E1161" s="8"/>
    </row>
    <row r="1162" spans="1:5" ht="12.75">
      <c r="A1162" s="11"/>
      <c r="B1162" s="12"/>
      <c r="C1162" s="12"/>
      <c r="D1162" s="12"/>
      <c r="E1162" s="8"/>
    </row>
    <row r="1163" spans="1:5" ht="12.75">
      <c r="A1163" s="11"/>
      <c r="B1163" s="12"/>
      <c r="C1163" s="12"/>
      <c r="D1163" s="12"/>
      <c r="E1163" s="8"/>
    </row>
    <row r="1164" spans="1:5" ht="12.75">
      <c r="A1164" s="11"/>
      <c r="B1164" s="12"/>
      <c r="C1164" s="12"/>
      <c r="D1164" s="12"/>
      <c r="E1164" s="8"/>
    </row>
    <row r="1165" spans="1:5" ht="12.75">
      <c r="A1165" s="11"/>
      <c r="B1165" s="12"/>
      <c r="C1165" s="12"/>
      <c r="D1165" s="12"/>
      <c r="E1165" s="8"/>
    </row>
    <row r="1166" spans="1:5" ht="12.75">
      <c r="A1166" s="11"/>
      <c r="B1166" s="12"/>
      <c r="C1166" s="12"/>
      <c r="D1166" s="12"/>
      <c r="E1166" s="8"/>
    </row>
    <row r="1167" spans="1:5" ht="12.75">
      <c r="A1167" s="11"/>
      <c r="B1167" s="12"/>
      <c r="C1167" s="12"/>
      <c r="D1167" s="12"/>
      <c r="E1167" s="8"/>
    </row>
    <row r="1168" spans="1:5" ht="12.75">
      <c r="A1168" s="11"/>
      <c r="B1168" s="12"/>
      <c r="C1168" s="12"/>
      <c r="D1168" s="12"/>
      <c r="E1168" s="8"/>
    </row>
    <row r="1169" spans="1:5" ht="12.75">
      <c r="A1169" s="11"/>
      <c r="B1169" s="12"/>
      <c r="C1169" s="12"/>
      <c r="D1169" s="12"/>
      <c r="E1169" s="8"/>
    </row>
    <row r="1170" spans="1:5" ht="12.75">
      <c r="A1170" s="11"/>
      <c r="B1170" s="12"/>
      <c r="C1170" s="12"/>
      <c r="D1170" s="12"/>
      <c r="E1170" s="8"/>
    </row>
    <row r="1171" spans="1:5" ht="12.75">
      <c r="A1171" s="11"/>
      <c r="B1171" s="12"/>
      <c r="C1171" s="12"/>
      <c r="D1171" s="12"/>
      <c r="E1171" s="8"/>
    </row>
    <row r="1172" spans="1:5" ht="12.75">
      <c r="A1172" s="11"/>
      <c r="B1172" s="12"/>
      <c r="C1172" s="12"/>
      <c r="D1172" s="12"/>
      <c r="E1172" s="8"/>
    </row>
    <row r="1173" spans="1:5" ht="12.75">
      <c r="A1173" s="11"/>
      <c r="B1173" s="12"/>
      <c r="C1173" s="12"/>
      <c r="D1173" s="12"/>
      <c r="E1173" s="8"/>
    </row>
    <row r="1174" spans="1:5" ht="12.75">
      <c r="A1174" s="11"/>
      <c r="B1174" s="12"/>
      <c r="C1174" s="12"/>
      <c r="D1174" s="12"/>
      <c r="E1174" s="8"/>
    </row>
    <row r="1175" spans="1:5" ht="12.75">
      <c r="A1175" s="11"/>
      <c r="B1175" s="12"/>
      <c r="C1175" s="12"/>
      <c r="D1175" s="12"/>
      <c r="E1175" s="8"/>
    </row>
    <row r="1176" spans="1:5" ht="12.75">
      <c r="A1176" s="11"/>
      <c r="B1176" s="12"/>
      <c r="C1176" s="12"/>
      <c r="D1176" s="12"/>
      <c r="E1176" s="8"/>
    </row>
    <row r="1177" spans="1:5" ht="12.75">
      <c r="A1177" s="11"/>
      <c r="B1177" s="12"/>
      <c r="C1177" s="12"/>
      <c r="D1177" s="12"/>
      <c r="E1177" s="8"/>
    </row>
    <row r="1178" spans="1:5" ht="12.75">
      <c r="A1178" s="11"/>
      <c r="B1178" s="12"/>
      <c r="C1178" s="12"/>
      <c r="D1178" s="12"/>
      <c r="E1178" s="8"/>
    </row>
    <row r="1179" spans="1:5" ht="12.75">
      <c r="A1179" s="11"/>
      <c r="B1179" s="12"/>
      <c r="C1179" s="12"/>
      <c r="D1179" s="12"/>
      <c r="E1179" s="8"/>
    </row>
    <row r="1180" spans="1:5" ht="12.75">
      <c r="A1180" s="11"/>
      <c r="B1180" s="12"/>
      <c r="C1180" s="12"/>
      <c r="D1180" s="12"/>
      <c r="E1180" s="8"/>
    </row>
    <row r="1181" spans="1:5" ht="12.75">
      <c r="A1181" s="11"/>
      <c r="B1181" s="12"/>
      <c r="C1181" s="12"/>
      <c r="D1181" s="12"/>
      <c r="E1181" s="8"/>
    </row>
    <row r="1182" spans="1:5" ht="12.75">
      <c r="A1182" s="11"/>
      <c r="B1182" s="12"/>
      <c r="C1182" s="12"/>
      <c r="D1182" s="12"/>
      <c r="E1182" s="8"/>
    </row>
    <row r="1183" spans="1:5" ht="12.75">
      <c r="A1183" s="11"/>
      <c r="B1183" s="12"/>
      <c r="C1183" s="12"/>
      <c r="D1183" s="12"/>
      <c r="E1183" s="8"/>
    </row>
    <row r="1184" spans="1:5" ht="12.75">
      <c r="A1184" s="11"/>
      <c r="B1184" s="12"/>
      <c r="C1184" s="12"/>
      <c r="D1184" s="12"/>
      <c r="E1184" s="8"/>
    </row>
    <row r="1185" spans="1:5" ht="12.75">
      <c r="A1185" s="11"/>
      <c r="B1185" s="12"/>
      <c r="C1185" s="12"/>
      <c r="D1185" s="12"/>
      <c r="E1185" s="8"/>
    </row>
    <row r="1186" spans="1:5" ht="12.75">
      <c r="A1186" s="11"/>
      <c r="B1186" s="12"/>
      <c r="C1186" s="12"/>
      <c r="D1186" s="12"/>
      <c r="E1186" s="8"/>
    </row>
    <row r="1187" spans="1:5" ht="12.75">
      <c r="A1187" s="11"/>
      <c r="B1187" s="12"/>
      <c r="C1187" s="12"/>
      <c r="D1187" s="12"/>
      <c r="E1187" s="8"/>
    </row>
    <row r="1188" spans="1:5" ht="12.75">
      <c r="A1188" s="11"/>
      <c r="B1188" s="12"/>
      <c r="C1188" s="12"/>
      <c r="D1188" s="12"/>
      <c r="E1188" s="8"/>
    </row>
    <row r="1189" spans="1:5" ht="12.75">
      <c r="A1189" s="11"/>
      <c r="B1189" s="12"/>
      <c r="C1189" s="12"/>
      <c r="D1189" s="12"/>
      <c r="E1189" s="8"/>
    </row>
    <row r="1190" spans="1:5" ht="12.75">
      <c r="A1190" s="11"/>
      <c r="B1190" s="12"/>
      <c r="C1190" s="12"/>
      <c r="D1190" s="12"/>
      <c r="E1190" s="8"/>
    </row>
    <row r="1191" spans="1:5" ht="12.75">
      <c r="A1191" s="11"/>
      <c r="B1191" s="12"/>
      <c r="C1191" s="12"/>
      <c r="D1191" s="12"/>
      <c r="E1191" s="8"/>
    </row>
    <row r="1192" spans="1:5" ht="12.75">
      <c r="A1192" s="11"/>
      <c r="B1192" s="12"/>
      <c r="C1192" s="12"/>
      <c r="D1192" s="12"/>
      <c r="E1192" s="8"/>
    </row>
    <row r="1193" spans="1:5" ht="12.75">
      <c r="A1193" s="11"/>
      <c r="B1193" s="12"/>
      <c r="C1193" s="12"/>
      <c r="D1193" s="12"/>
      <c r="E1193" s="8"/>
    </row>
    <row r="1194" spans="1:5" ht="12.75">
      <c r="A1194" s="11"/>
      <c r="B1194" s="12"/>
      <c r="C1194" s="12"/>
      <c r="D1194" s="12"/>
      <c r="E1194" s="8"/>
    </row>
    <row r="1195" spans="1:5" ht="12.75">
      <c r="A1195" s="11"/>
      <c r="B1195" s="12"/>
      <c r="C1195" s="12"/>
      <c r="D1195" s="12"/>
      <c r="E1195" s="8"/>
    </row>
    <row r="1196" spans="1:5" ht="12.75">
      <c r="A1196" s="11"/>
      <c r="B1196" s="12"/>
      <c r="C1196" s="12"/>
      <c r="D1196" s="12"/>
      <c r="E1196" s="8"/>
    </row>
    <row r="1197" spans="1:5" ht="12.75">
      <c r="A1197" s="11"/>
      <c r="B1197" s="12"/>
      <c r="C1197" s="12"/>
      <c r="D1197" s="12"/>
      <c r="E1197" s="8"/>
    </row>
    <row r="1198" spans="1:5" ht="12.75">
      <c r="A1198" s="11"/>
      <c r="B1198" s="12"/>
      <c r="C1198" s="12"/>
      <c r="D1198" s="12"/>
      <c r="E1198" s="8"/>
    </row>
    <row r="1199" spans="1:5" ht="12.75">
      <c r="A1199" s="11"/>
      <c r="B1199" s="12"/>
      <c r="C1199" s="12"/>
      <c r="D1199" s="12"/>
      <c r="E1199" s="8"/>
    </row>
    <row r="1200" spans="1:5" ht="12.75">
      <c r="A1200" s="11"/>
      <c r="B1200" s="12"/>
      <c r="C1200" s="12"/>
      <c r="D1200" s="12"/>
      <c r="E1200" s="8"/>
    </row>
    <row r="1201" spans="1:5" ht="12.75">
      <c r="A1201" s="11"/>
      <c r="B1201" s="12"/>
      <c r="C1201" s="12"/>
      <c r="D1201" s="12"/>
      <c r="E1201" s="8"/>
    </row>
    <row r="1202" spans="1:5" ht="12.75">
      <c r="A1202" s="11"/>
      <c r="B1202" s="12"/>
      <c r="C1202" s="12"/>
      <c r="D1202" s="12"/>
      <c r="E1202" s="8"/>
    </row>
    <row r="1203" spans="1:5" ht="12.75">
      <c r="A1203" s="11"/>
      <c r="B1203" s="12"/>
      <c r="C1203" s="12"/>
      <c r="D1203" s="12"/>
      <c r="E1203" s="8"/>
    </row>
    <row r="1204" spans="1:5" ht="12.75">
      <c r="A1204" s="11"/>
      <c r="B1204" s="12"/>
      <c r="C1204" s="12"/>
      <c r="D1204" s="12"/>
      <c r="E1204" s="8"/>
    </row>
    <row r="1205" spans="1:5" ht="12.75">
      <c r="A1205" s="11"/>
      <c r="B1205" s="12"/>
      <c r="C1205" s="12"/>
      <c r="D1205" s="12"/>
      <c r="E1205" s="8"/>
    </row>
    <row r="1206" spans="1:5" ht="12.75">
      <c r="A1206" s="11"/>
      <c r="B1206" s="12"/>
      <c r="C1206" s="12"/>
      <c r="D1206" s="12"/>
      <c r="E1206" s="8"/>
    </row>
    <row r="1207" spans="1:5" ht="12.75">
      <c r="A1207" s="11"/>
      <c r="B1207" s="12"/>
      <c r="C1207" s="12"/>
      <c r="D1207" s="12"/>
      <c r="E1207" s="8"/>
    </row>
    <row r="1208" spans="1:5" ht="12.75">
      <c r="A1208" s="11"/>
      <c r="B1208" s="12"/>
      <c r="C1208" s="12"/>
      <c r="D1208" s="12"/>
      <c r="E1208" s="8"/>
    </row>
    <row r="1209" spans="1:5" ht="12.75">
      <c r="A1209" s="11"/>
      <c r="B1209" s="12"/>
      <c r="C1209" s="12"/>
      <c r="D1209" s="12"/>
      <c r="E1209" s="8"/>
    </row>
    <row r="1210" spans="1:5" ht="12.75">
      <c r="A1210" s="11"/>
      <c r="B1210" s="12"/>
      <c r="C1210" s="12"/>
      <c r="D1210" s="12"/>
      <c r="E1210" s="8"/>
    </row>
    <row r="1211" spans="1:5" ht="12.75">
      <c r="A1211" s="11"/>
      <c r="B1211" s="12"/>
      <c r="C1211" s="12"/>
      <c r="D1211" s="12"/>
      <c r="E1211" s="8"/>
    </row>
    <row r="1212" spans="1:5" ht="12.75">
      <c r="A1212" s="11"/>
      <c r="B1212" s="12"/>
      <c r="C1212" s="12"/>
      <c r="D1212" s="12"/>
      <c r="E1212" s="8"/>
    </row>
    <row r="1213" spans="1:5" ht="12.75">
      <c r="A1213" s="11"/>
      <c r="B1213" s="12"/>
      <c r="C1213" s="12"/>
      <c r="D1213" s="12"/>
      <c r="E1213" s="8"/>
    </row>
    <row r="1214" spans="1:5" ht="12.75">
      <c r="A1214" s="11"/>
      <c r="B1214" s="12"/>
      <c r="C1214" s="12"/>
      <c r="D1214" s="12"/>
      <c r="E1214" s="8"/>
    </row>
    <row r="1215" spans="1:5" ht="12.75">
      <c r="A1215" s="11"/>
      <c r="B1215" s="12"/>
      <c r="C1215" s="12"/>
      <c r="D1215" s="12"/>
      <c r="E1215" s="8"/>
    </row>
    <row r="1216" spans="1:5" ht="12.75">
      <c r="A1216" s="11"/>
      <c r="B1216" s="12"/>
      <c r="C1216" s="12"/>
      <c r="D1216" s="12"/>
      <c r="E1216" s="8"/>
    </row>
    <row r="1217" spans="1:5" ht="12.75">
      <c r="A1217" s="11"/>
      <c r="B1217" s="12"/>
      <c r="C1217" s="12"/>
      <c r="D1217" s="12"/>
      <c r="E1217" s="8"/>
    </row>
    <row r="1218" spans="1:5" ht="12.75">
      <c r="A1218" s="11"/>
      <c r="B1218" s="12"/>
      <c r="C1218" s="12"/>
      <c r="D1218" s="12"/>
      <c r="E1218" s="8"/>
    </row>
    <row r="1219" spans="1:5" ht="12.75">
      <c r="A1219" s="11"/>
      <c r="B1219" s="12"/>
      <c r="C1219" s="12"/>
      <c r="D1219" s="12"/>
      <c r="E1219" s="8"/>
    </row>
    <row r="1220" spans="1:5" ht="12.75">
      <c r="A1220" s="11"/>
      <c r="B1220" s="12"/>
      <c r="C1220" s="12"/>
      <c r="D1220" s="12"/>
      <c r="E1220" s="8"/>
    </row>
    <row r="1221" spans="1:5" ht="12.75">
      <c r="A1221" s="11"/>
      <c r="B1221" s="12"/>
      <c r="C1221" s="12"/>
      <c r="D1221" s="12"/>
      <c r="E1221" s="8"/>
    </row>
    <row r="1222" spans="1:5" ht="12.75">
      <c r="A1222" s="11"/>
      <c r="B1222" s="12"/>
      <c r="C1222" s="12"/>
      <c r="D1222" s="12"/>
      <c r="E1222" s="8"/>
    </row>
    <row r="1223" spans="1:5" ht="12.75">
      <c r="A1223" s="11"/>
      <c r="B1223" s="12"/>
      <c r="C1223" s="12"/>
      <c r="D1223" s="12"/>
      <c r="E1223" s="8"/>
    </row>
    <row r="1224" spans="1:5" ht="12.75">
      <c r="A1224" s="11"/>
      <c r="B1224" s="12"/>
      <c r="C1224" s="12"/>
      <c r="D1224" s="12"/>
      <c r="E1224" s="8"/>
    </row>
    <row r="1225" spans="1:5" ht="12.75">
      <c r="A1225" s="11"/>
      <c r="B1225" s="12"/>
      <c r="C1225" s="12"/>
      <c r="D1225" s="12"/>
      <c r="E1225" s="8"/>
    </row>
    <row r="1226" spans="1:5" ht="12.75">
      <c r="A1226" s="11"/>
      <c r="B1226" s="12"/>
      <c r="C1226" s="12"/>
      <c r="D1226" s="12"/>
      <c r="E1226" s="8"/>
    </row>
    <row r="1227" spans="1:5" ht="12.75">
      <c r="A1227" s="11"/>
      <c r="B1227" s="12"/>
      <c r="C1227" s="12"/>
      <c r="D1227" s="12"/>
      <c r="E1227" s="8"/>
    </row>
    <row r="1228" spans="1:5" ht="12.75">
      <c r="A1228" s="11"/>
      <c r="B1228" s="12"/>
      <c r="C1228" s="12"/>
      <c r="D1228" s="12"/>
      <c r="E1228" s="8"/>
    </row>
    <row r="1229" spans="1:5" ht="12.75">
      <c r="A1229" s="11"/>
      <c r="B1229" s="12"/>
      <c r="C1229" s="12"/>
      <c r="D1229" s="12"/>
      <c r="E1229" s="8"/>
    </row>
    <row r="1230" spans="1:5" ht="12.75">
      <c r="A1230" s="11"/>
      <c r="B1230" s="12"/>
      <c r="C1230" s="12"/>
      <c r="D1230" s="12"/>
      <c r="E1230" s="8"/>
    </row>
    <row r="1231" spans="1:5" ht="12.75">
      <c r="A1231" s="11"/>
      <c r="B1231" s="12"/>
      <c r="C1231" s="12"/>
      <c r="D1231" s="12"/>
      <c r="E1231" s="8"/>
    </row>
    <row r="1232" spans="1:5" ht="12.75">
      <c r="A1232" s="11"/>
      <c r="B1232" s="12"/>
      <c r="C1232" s="12"/>
      <c r="D1232" s="12"/>
      <c r="E1232" s="8"/>
    </row>
    <row r="1233" spans="1:5" ht="12.75">
      <c r="A1233" s="11"/>
      <c r="B1233" s="12"/>
      <c r="C1233" s="12"/>
      <c r="D1233" s="12"/>
      <c r="E1233" s="8"/>
    </row>
    <row r="1234" spans="1:5" ht="12.75">
      <c r="A1234" s="11"/>
      <c r="B1234" s="12"/>
      <c r="C1234" s="12"/>
      <c r="D1234" s="12"/>
      <c r="E1234" s="8"/>
    </row>
    <row r="1235" spans="1:5" ht="12.75">
      <c r="A1235" s="11"/>
      <c r="B1235" s="12"/>
      <c r="C1235" s="12"/>
      <c r="D1235" s="12"/>
      <c r="E1235" s="8"/>
    </row>
    <row r="1236" spans="1:5" ht="12.75">
      <c r="A1236" s="11"/>
      <c r="B1236" s="12"/>
      <c r="C1236" s="12"/>
      <c r="D1236" s="12"/>
      <c r="E1236" s="8"/>
    </row>
    <row r="1237" spans="1:5" ht="12.75">
      <c r="A1237" s="11"/>
      <c r="B1237" s="12"/>
      <c r="C1237" s="12"/>
      <c r="D1237" s="12"/>
      <c r="E1237" s="8"/>
    </row>
    <row r="1238" spans="1:5" ht="12.75">
      <c r="A1238" s="11"/>
      <c r="B1238" s="12"/>
      <c r="C1238" s="12"/>
      <c r="D1238" s="12"/>
      <c r="E1238" s="8"/>
    </row>
    <row r="1239" spans="1:5" ht="12.75">
      <c r="A1239" s="11"/>
      <c r="B1239" s="12"/>
      <c r="C1239" s="12"/>
      <c r="D1239" s="12"/>
      <c r="E1239" s="8"/>
    </row>
    <row r="1240" spans="1:5" ht="12.75">
      <c r="A1240" s="11"/>
      <c r="B1240" s="12"/>
      <c r="C1240" s="12"/>
      <c r="D1240" s="12"/>
      <c r="E1240" s="8"/>
    </row>
    <row r="1241" spans="1:5" ht="12.75">
      <c r="A1241" s="11"/>
      <c r="B1241" s="12"/>
      <c r="C1241" s="12"/>
      <c r="D1241" s="12"/>
      <c r="E1241" s="8"/>
    </row>
    <row r="1242" spans="1:5" ht="12.75">
      <c r="A1242" s="11"/>
      <c r="B1242" s="12"/>
      <c r="C1242" s="12"/>
      <c r="D1242" s="12"/>
      <c r="E1242" s="8"/>
    </row>
    <row r="1243" spans="1:5" ht="12.75">
      <c r="A1243" s="11"/>
      <c r="B1243" s="12"/>
      <c r="C1243" s="12"/>
      <c r="D1243" s="12"/>
      <c r="E1243" s="8"/>
    </row>
    <row r="1244" spans="1:5" ht="12.75">
      <c r="A1244" s="11"/>
      <c r="B1244" s="12"/>
      <c r="C1244" s="12"/>
      <c r="D1244" s="12"/>
      <c r="E1244" s="8"/>
    </row>
    <row r="1245" spans="1:5" ht="12.75">
      <c r="A1245" s="11"/>
      <c r="B1245" s="12"/>
      <c r="C1245" s="12"/>
      <c r="D1245" s="12"/>
      <c r="E1245" s="8"/>
    </row>
    <row r="1246" spans="1:5" ht="12.75">
      <c r="A1246" s="11"/>
      <c r="B1246" s="12"/>
      <c r="C1246" s="12"/>
      <c r="D1246" s="12"/>
      <c r="E1246" s="8"/>
    </row>
    <row r="1247" spans="1:5" ht="12.75">
      <c r="A1247" s="11"/>
      <c r="B1247" s="12"/>
      <c r="C1247" s="12"/>
      <c r="D1247" s="12"/>
      <c r="E1247" s="8"/>
    </row>
    <row r="1248" spans="1:5" ht="12.75">
      <c r="A1248" s="11"/>
      <c r="B1248" s="12"/>
      <c r="C1248" s="12"/>
      <c r="D1248" s="12"/>
      <c r="E1248" s="8"/>
    </row>
    <row r="1249" spans="1:5" ht="12.75">
      <c r="A1249" s="11"/>
      <c r="B1249" s="12"/>
      <c r="C1249" s="12"/>
      <c r="D1249" s="12"/>
      <c r="E1249" s="8"/>
    </row>
    <row r="1250" spans="1:5" ht="12.75">
      <c r="A1250" s="11"/>
      <c r="B1250" s="12"/>
      <c r="C1250" s="12"/>
      <c r="D1250" s="12"/>
      <c r="E1250" s="8"/>
    </row>
    <row r="1251" spans="1:5" ht="12.75">
      <c r="A1251" s="11"/>
      <c r="B1251" s="12"/>
      <c r="C1251" s="12"/>
      <c r="D1251" s="12"/>
      <c r="E1251" s="8"/>
    </row>
    <row r="1252" spans="1:5" ht="12.75">
      <c r="A1252" s="11"/>
      <c r="B1252" s="12"/>
      <c r="C1252" s="12"/>
      <c r="D1252" s="12"/>
      <c r="E1252" s="8"/>
    </row>
    <row r="1253" spans="1:5" ht="12.75">
      <c r="A1253" s="11"/>
      <c r="B1253" s="12"/>
      <c r="C1253" s="12"/>
      <c r="D1253" s="12"/>
      <c r="E1253" s="8"/>
    </row>
    <row r="1254" spans="1:5" ht="12.75">
      <c r="A1254" s="11"/>
      <c r="B1254" s="12"/>
      <c r="C1254" s="12"/>
      <c r="D1254" s="12"/>
      <c r="E1254" s="8"/>
    </row>
    <row r="1255" spans="1:5" ht="12.75">
      <c r="A1255" s="11"/>
      <c r="B1255" s="12"/>
      <c r="C1255" s="12"/>
      <c r="D1255" s="12"/>
      <c r="E1255" s="8"/>
    </row>
    <row r="1256" spans="1:5" ht="12.75">
      <c r="A1256" s="11"/>
      <c r="B1256" s="12"/>
      <c r="C1256" s="12"/>
      <c r="D1256" s="12"/>
      <c r="E1256" s="8"/>
    </row>
    <row r="1257" spans="1:5" ht="12.75">
      <c r="A1257" s="11"/>
      <c r="B1257" s="12"/>
      <c r="C1257" s="12"/>
      <c r="D1257" s="12"/>
      <c r="E1257" s="8"/>
    </row>
    <row r="1258" spans="1:5" ht="12.75">
      <c r="A1258" s="11"/>
      <c r="B1258" s="12"/>
      <c r="C1258" s="12"/>
      <c r="D1258" s="12"/>
      <c r="E1258" s="8"/>
    </row>
    <row r="1259" spans="1:5" ht="12.75">
      <c r="A1259" s="11"/>
      <c r="B1259" s="12"/>
      <c r="C1259" s="12"/>
      <c r="D1259" s="12"/>
      <c r="E1259" s="8"/>
    </row>
    <row r="1260" spans="1:5" ht="12.75">
      <c r="A1260" s="11"/>
      <c r="B1260" s="12"/>
      <c r="C1260" s="12"/>
      <c r="D1260" s="12"/>
      <c r="E1260" s="8"/>
    </row>
    <row r="1261" spans="1:5" ht="12.75">
      <c r="A1261" s="11"/>
      <c r="B1261" s="12"/>
      <c r="C1261" s="12"/>
      <c r="D1261" s="12"/>
      <c r="E1261" s="8"/>
    </row>
    <row r="1262" spans="1:5" ht="12.75">
      <c r="A1262" s="11"/>
      <c r="B1262" s="12"/>
      <c r="C1262" s="12"/>
      <c r="D1262" s="12"/>
      <c r="E1262" s="8"/>
    </row>
    <row r="1263" spans="1:5" ht="12.75">
      <c r="A1263" s="11"/>
      <c r="B1263" s="12"/>
      <c r="C1263" s="12"/>
      <c r="D1263" s="12"/>
      <c r="E1263" s="8"/>
    </row>
    <row r="1264" spans="1:5" ht="12.75">
      <c r="A1264" s="11"/>
      <c r="B1264" s="12"/>
      <c r="C1264" s="12"/>
      <c r="D1264" s="12"/>
      <c r="E1264" s="8"/>
    </row>
    <row r="1265" spans="1:5" ht="12.75">
      <c r="A1265" s="11"/>
      <c r="B1265" s="12"/>
      <c r="C1265" s="12"/>
      <c r="D1265" s="12"/>
      <c r="E1265" s="8"/>
    </row>
    <row r="1266" spans="1:5" ht="12.75">
      <c r="A1266" s="11"/>
      <c r="B1266" s="12"/>
      <c r="C1266" s="12"/>
      <c r="D1266" s="12"/>
      <c r="E1266" s="8"/>
    </row>
    <row r="1267" spans="1:5" ht="12.75">
      <c r="A1267" s="11"/>
      <c r="B1267" s="12"/>
      <c r="C1267" s="12"/>
      <c r="D1267" s="12"/>
      <c r="E1267" s="8"/>
    </row>
    <row r="1268" spans="1:5" ht="12.75">
      <c r="A1268" s="11"/>
      <c r="B1268" s="12"/>
      <c r="C1268" s="12"/>
      <c r="D1268" s="12"/>
      <c r="E1268" s="8"/>
    </row>
    <row r="1269" spans="1:5" ht="12.75">
      <c r="A1269" s="11"/>
      <c r="B1269" s="12"/>
      <c r="C1269" s="12"/>
      <c r="D1269" s="12"/>
      <c r="E1269" s="8"/>
    </row>
    <row r="1270" spans="1:5" ht="12.75">
      <c r="A1270" s="11"/>
      <c r="B1270" s="12"/>
      <c r="C1270" s="12"/>
      <c r="D1270" s="12"/>
      <c r="E1270" s="8"/>
    </row>
    <row r="1271" spans="1:5" ht="12.75">
      <c r="A1271" s="11"/>
      <c r="B1271" s="12"/>
      <c r="C1271" s="12"/>
      <c r="D1271" s="12"/>
      <c r="E1271" s="8"/>
    </row>
    <row r="1272" spans="1:5" ht="12.75">
      <c r="A1272" s="11"/>
      <c r="B1272" s="12"/>
      <c r="C1272" s="12"/>
      <c r="D1272" s="12"/>
      <c r="E1272" s="8"/>
    </row>
    <row r="1273" spans="1:5" ht="12.75">
      <c r="A1273" s="11"/>
      <c r="B1273" s="12"/>
      <c r="C1273" s="12"/>
      <c r="D1273" s="12"/>
      <c r="E1273" s="8"/>
    </row>
    <row r="1274" spans="1:5" ht="12.75">
      <c r="A1274" s="11"/>
      <c r="B1274" s="12"/>
      <c r="C1274" s="12"/>
      <c r="D1274" s="12"/>
      <c r="E1274" s="8"/>
    </row>
    <row r="1275" spans="1:5" ht="12.75">
      <c r="A1275" s="11"/>
      <c r="B1275" s="12"/>
      <c r="C1275" s="12"/>
      <c r="D1275" s="12"/>
      <c r="E1275" s="8"/>
    </row>
    <row r="1276" spans="1:5" ht="12.75">
      <c r="A1276" s="11"/>
      <c r="B1276" s="12"/>
      <c r="C1276" s="12"/>
      <c r="D1276" s="12"/>
      <c r="E1276" s="8"/>
    </row>
    <row r="1277" spans="1:5" ht="12.75">
      <c r="A1277" s="11"/>
      <c r="B1277" s="12"/>
      <c r="C1277" s="12"/>
      <c r="D1277" s="12"/>
      <c r="E1277" s="8"/>
    </row>
    <row r="1278" spans="1:5" ht="12.75">
      <c r="A1278" s="11"/>
      <c r="B1278" s="12"/>
      <c r="C1278" s="12"/>
      <c r="D1278" s="12"/>
      <c r="E1278" s="8"/>
    </row>
    <row r="1279" spans="1:5" ht="12.75">
      <c r="A1279" s="11"/>
      <c r="B1279" s="12"/>
      <c r="C1279" s="12"/>
      <c r="D1279" s="12"/>
      <c r="E1279" s="8"/>
    </row>
    <row r="1280" spans="1:5" ht="12.75">
      <c r="A1280" s="11"/>
      <c r="B1280" s="12"/>
      <c r="C1280" s="12"/>
      <c r="D1280" s="12"/>
      <c r="E1280" s="8"/>
    </row>
    <row r="1281" spans="1:5" ht="12.75">
      <c r="A1281" s="11"/>
      <c r="B1281" s="12"/>
      <c r="C1281" s="12"/>
      <c r="D1281" s="12"/>
      <c r="E1281" s="8"/>
    </row>
    <row r="1282" spans="1:5" ht="12.75">
      <c r="A1282" s="11"/>
      <c r="B1282" s="12"/>
      <c r="C1282" s="12"/>
      <c r="D1282" s="12"/>
      <c r="E1282" s="8"/>
    </row>
    <row r="1283" spans="1:5" ht="12.75">
      <c r="A1283" s="11"/>
      <c r="B1283" s="12"/>
      <c r="C1283" s="12"/>
      <c r="D1283" s="12"/>
      <c r="E1283" s="8"/>
    </row>
    <row r="1284" spans="1:5" ht="12.75">
      <c r="A1284" s="11"/>
      <c r="B1284" s="12"/>
      <c r="C1284" s="12"/>
      <c r="D1284" s="12"/>
      <c r="E1284" s="8"/>
    </row>
    <row r="1285" spans="1:5" ht="12.75">
      <c r="A1285" s="11"/>
      <c r="B1285" s="12"/>
      <c r="C1285" s="12"/>
      <c r="D1285" s="12"/>
      <c r="E1285" s="8"/>
    </row>
    <row r="1286" spans="1:5" ht="12.75">
      <c r="A1286" s="11"/>
      <c r="B1286" s="12"/>
      <c r="C1286" s="12"/>
      <c r="D1286" s="12"/>
      <c r="E1286" s="8"/>
    </row>
    <row r="1287" spans="1:5" ht="12.75">
      <c r="A1287" s="11"/>
      <c r="B1287" s="12"/>
      <c r="C1287" s="12"/>
      <c r="D1287" s="12"/>
      <c r="E1287" s="8"/>
    </row>
    <row r="1288" spans="1:5" ht="12.75">
      <c r="A1288" s="11"/>
      <c r="B1288" s="12"/>
      <c r="C1288" s="12"/>
      <c r="D1288" s="12"/>
      <c r="E1288" s="8"/>
    </row>
    <row r="1289" spans="1:5" ht="12.75">
      <c r="A1289" s="11"/>
      <c r="B1289" s="12"/>
      <c r="C1289" s="12"/>
      <c r="D1289" s="12"/>
      <c r="E1289" s="8"/>
    </row>
    <row r="1290" spans="1:5" ht="12.75">
      <c r="A1290" s="11"/>
      <c r="B1290" s="12"/>
      <c r="C1290" s="12"/>
      <c r="D1290" s="12"/>
      <c r="E1290" s="8"/>
    </row>
    <row r="1291" spans="1:5" ht="12.75">
      <c r="A1291" s="11"/>
      <c r="B1291" s="12"/>
      <c r="C1291" s="12"/>
      <c r="D1291" s="12"/>
      <c r="E1291" s="8"/>
    </row>
    <row r="1292" spans="1:5" ht="12.75">
      <c r="A1292" s="11"/>
      <c r="B1292" s="12"/>
      <c r="C1292" s="12"/>
      <c r="D1292" s="12"/>
      <c r="E1292" s="8"/>
    </row>
    <row r="1293" spans="1:5" ht="12.75">
      <c r="A1293" s="11"/>
      <c r="B1293" s="12"/>
      <c r="C1293" s="12"/>
      <c r="D1293" s="12"/>
      <c r="E1293" s="8"/>
    </row>
    <row r="1294" spans="1:5" ht="12.75">
      <c r="A1294" s="11"/>
      <c r="B1294" s="12"/>
      <c r="C1294" s="12"/>
      <c r="D1294" s="12"/>
      <c r="E1294" s="8"/>
    </row>
    <row r="1295" spans="1:5" ht="12.75">
      <c r="A1295" s="11"/>
      <c r="B1295" s="12"/>
      <c r="C1295" s="12"/>
      <c r="D1295" s="12"/>
      <c r="E1295" s="8"/>
    </row>
    <row r="1296" spans="1:5" ht="12.75">
      <c r="A1296" s="11"/>
      <c r="B1296" s="12"/>
      <c r="C1296" s="12"/>
      <c r="D1296" s="12"/>
      <c r="E1296" s="8"/>
    </row>
    <row r="1297" spans="1:5" ht="12.75">
      <c r="A1297" s="11"/>
      <c r="B1297" s="12"/>
      <c r="C1297" s="12"/>
      <c r="D1297" s="12"/>
      <c r="E1297" s="8"/>
    </row>
    <row r="1298" spans="1:5" ht="12.75">
      <c r="A1298" s="11"/>
      <c r="B1298" s="12"/>
      <c r="C1298" s="12"/>
      <c r="D1298" s="12"/>
      <c r="E1298" s="8"/>
    </row>
    <row r="1299" spans="1:5" ht="12.75">
      <c r="A1299" s="11"/>
      <c r="B1299" s="12"/>
      <c r="C1299" s="12"/>
      <c r="D1299" s="12"/>
      <c r="E1299" s="8"/>
    </row>
    <row r="1300" spans="1:5" ht="12.75">
      <c r="A1300" s="11"/>
      <c r="B1300" s="12"/>
      <c r="C1300" s="12"/>
      <c r="D1300" s="12"/>
      <c r="E1300" s="8"/>
    </row>
    <row r="1301" spans="1:5" ht="12.75">
      <c r="A1301" s="11"/>
      <c r="B1301" s="12"/>
      <c r="C1301" s="12"/>
      <c r="D1301" s="12"/>
      <c r="E1301" s="8"/>
    </row>
    <row r="1302" spans="1:5" ht="12.75">
      <c r="A1302" s="11"/>
      <c r="B1302" s="12"/>
      <c r="C1302" s="12"/>
      <c r="D1302" s="12"/>
      <c r="E1302" s="8"/>
    </row>
    <row r="1303" spans="1:5" ht="12.75">
      <c r="A1303" s="11"/>
      <c r="B1303" s="12"/>
      <c r="C1303" s="12"/>
      <c r="D1303" s="12"/>
      <c r="E1303" s="8"/>
    </row>
    <row r="1304" spans="1:5" ht="12.75">
      <c r="A1304" s="11"/>
      <c r="B1304" s="12"/>
      <c r="C1304" s="12"/>
      <c r="D1304" s="12"/>
      <c r="E1304" s="8"/>
    </row>
    <row r="1305" spans="1:5" ht="12.75">
      <c r="A1305" s="11"/>
      <c r="B1305" s="12"/>
      <c r="C1305" s="12"/>
      <c r="D1305" s="12"/>
      <c r="E1305" s="8"/>
    </row>
    <row r="1306" spans="1:5" ht="12.75">
      <c r="A1306" s="11"/>
      <c r="B1306" s="12"/>
      <c r="C1306" s="12"/>
      <c r="D1306" s="12"/>
      <c r="E1306" s="8"/>
    </row>
    <row r="1307" spans="1:5" ht="12.75">
      <c r="A1307" s="11"/>
      <c r="B1307" s="12"/>
      <c r="C1307" s="12"/>
      <c r="D1307" s="12"/>
      <c r="E1307" s="8"/>
    </row>
    <row r="1308" spans="1:5" ht="12.75">
      <c r="A1308" s="11"/>
      <c r="B1308" s="12"/>
      <c r="C1308" s="12"/>
      <c r="D1308" s="12"/>
      <c r="E1308" s="8"/>
    </row>
    <row r="1309" spans="1:5" ht="12.75">
      <c r="A1309" s="11"/>
      <c r="B1309" s="12"/>
      <c r="C1309" s="12"/>
      <c r="D1309" s="12"/>
      <c r="E1309" s="8"/>
    </row>
    <row r="1310" spans="1:5" ht="12.75">
      <c r="A1310" s="11"/>
      <c r="B1310" s="12"/>
      <c r="C1310" s="12"/>
      <c r="D1310" s="12"/>
      <c r="E1310" s="8"/>
    </row>
    <row r="1311" spans="1:5" ht="12.75">
      <c r="A1311" s="11"/>
      <c r="B1311" s="12"/>
      <c r="C1311" s="12"/>
      <c r="D1311" s="12"/>
      <c r="E1311" s="8"/>
    </row>
    <row r="1312" spans="1:5" ht="12.75">
      <c r="A1312" s="11"/>
      <c r="B1312" s="12"/>
      <c r="C1312" s="12"/>
      <c r="D1312" s="12"/>
      <c r="E1312" s="8"/>
    </row>
    <row r="1313" spans="1:5" ht="12.75">
      <c r="A1313" s="11"/>
      <c r="B1313" s="12"/>
      <c r="C1313" s="12"/>
      <c r="D1313" s="12"/>
      <c r="E1313" s="8"/>
    </row>
    <row r="1314" spans="1:5" ht="12.75">
      <c r="A1314" s="11"/>
      <c r="B1314" s="12"/>
      <c r="C1314" s="12"/>
      <c r="D1314" s="12"/>
      <c r="E1314" s="8"/>
    </row>
    <row r="1315" spans="1:5" ht="12.75">
      <c r="A1315" s="11"/>
      <c r="B1315" s="12"/>
      <c r="C1315" s="12"/>
      <c r="D1315" s="12"/>
      <c r="E1315" s="8"/>
    </row>
    <row r="1316" spans="1:5" ht="12.75">
      <c r="A1316" s="11"/>
      <c r="B1316" s="12"/>
      <c r="C1316" s="12"/>
      <c r="D1316" s="12"/>
      <c r="E1316" s="8"/>
    </row>
    <row r="1317" spans="1:5" ht="12.75">
      <c r="A1317" s="11"/>
      <c r="B1317" s="12"/>
      <c r="C1317" s="12"/>
      <c r="D1317" s="12"/>
      <c r="E1317" s="8"/>
    </row>
    <row r="1318" spans="1:5" ht="12.75">
      <c r="A1318" s="11"/>
      <c r="B1318" s="12"/>
      <c r="C1318" s="12"/>
      <c r="D1318" s="12"/>
      <c r="E1318" s="8"/>
    </row>
    <row r="1319" spans="1:5" ht="12.75">
      <c r="A1319" s="11"/>
      <c r="B1319" s="12"/>
      <c r="C1319" s="12"/>
      <c r="D1319" s="12"/>
      <c r="E1319" s="8"/>
    </row>
    <row r="1320" spans="1:5" ht="12.75">
      <c r="A1320" s="11"/>
      <c r="B1320" s="12"/>
      <c r="C1320" s="12"/>
      <c r="D1320" s="12"/>
      <c r="E1320" s="8"/>
    </row>
    <row r="1321" spans="1:5" ht="12.75">
      <c r="A1321" s="11"/>
      <c r="B1321" s="12"/>
      <c r="C1321" s="12"/>
      <c r="D1321" s="12"/>
      <c r="E1321" s="8"/>
    </row>
    <row r="1322" spans="1:5" ht="12.75">
      <c r="A1322" s="11"/>
      <c r="B1322" s="12"/>
      <c r="C1322" s="12"/>
      <c r="D1322" s="12"/>
      <c r="E1322" s="8"/>
    </row>
    <row r="1323" spans="1:5" ht="12.75">
      <c r="A1323" s="11"/>
      <c r="B1323" s="12"/>
      <c r="C1323" s="12"/>
      <c r="D1323" s="12"/>
      <c r="E1323" s="8"/>
    </row>
    <row r="1324" spans="1:5" ht="12.75">
      <c r="A1324" s="11"/>
      <c r="B1324" s="12"/>
      <c r="C1324" s="12"/>
      <c r="D1324" s="12"/>
      <c r="E1324" s="8"/>
    </row>
    <row r="1325" spans="1:5" ht="12.75">
      <c r="A1325" s="11"/>
      <c r="B1325" s="12"/>
      <c r="C1325" s="12"/>
      <c r="D1325" s="12"/>
      <c r="E1325" s="8"/>
    </row>
    <row r="1326" spans="1:5" ht="12.75">
      <c r="A1326" s="11"/>
      <c r="B1326" s="12"/>
      <c r="C1326" s="12"/>
      <c r="D1326" s="12"/>
      <c r="E1326" s="8"/>
    </row>
    <row r="1327" spans="1:5" ht="12.75">
      <c r="A1327" s="11"/>
      <c r="B1327" s="12"/>
      <c r="C1327" s="12"/>
      <c r="D1327" s="12"/>
      <c r="E1327" s="8"/>
    </row>
    <row r="1328" spans="1:5" ht="12.75">
      <c r="A1328" s="11"/>
      <c r="B1328" s="12"/>
      <c r="C1328" s="12"/>
      <c r="D1328" s="12"/>
      <c r="E1328" s="8"/>
    </row>
    <row r="1329" spans="1:5" ht="12.75">
      <c r="A1329" s="11"/>
      <c r="B1329" s="12"/>
      <c r="C1329" s="12"/>
      <c r="D1329" s="12"/>
      <c r="E1329" s="8"/>
    </row>
    <row r="1330" spans="1:5" ht="12.75">
      <c r="A1330" s="11"/>
      <c r="B1330" s="12"/>
      <c r="C1330" s="12"/>
      <c r="D1330" s="12"/>
      <c r="E1330" s="8"/>
    </row>
    <row r="1331" spans="1:5" ht="12.75">
      <c r="A1331" s="11"/>
      <c r="B1331" s="12"/>
      <c r="C1331" s="12"/>
      <c r="D1331" s="12"/>
      <c r="E1331" s="8"/>
    </row>
    <row r="1332" spans="1:5" ht="12.75">
      <c r="A1332" s="11"/>
      <c r="B1332" s="12"/>
      <c r="C1332" s="12"/>
      <c r="D1332" s="12"/>
      <c r="E1332" s="8"/>
    </row>
    <row r="1333" spans="1:5" ht="12.75">
      <c r="A1333" s="11"/>
      <c r="B1333" s="12"/>
      <c r="C1333" s="12"/>
      <c r="D1333" s="12"/>
      <c r="E1333" s="8"/>
    </row>
    <row r="1334" spans="1:5" ht="12.75">
      <c r="A1334" s="11"/>
      <c r="B1334" s="12"/>
      <c r="C1334" s="12"/>
      <c r="D1334" s="12"/>
      <c r="E1334" s="8"/>
    </row>
    <row r="1335" spans="1:5" ht="12.75">
      <c r="A1335" s="11"/>
      <c r="B1335" s="12"/>
      <c r="C1335" s="12"/>
      <c r="D1335" s="12"/>
      <c r="E1335" s="8"/>
    </row>
    <row r="1336" spans="1:5" ht="12.75">
      <c r="A1336" s="11"/>
      <c r="B1336" s="12"/>
      <c r="C1336" s="12"/>
      <c r="D1336" s="12"/>
      <c r="E1336" s="8"/>
    </row>
    <row r="1337" spans="1:5" ht="12.75">
      <c r="A1337" s="11"/>
      <c r="B1337" s="12"/>
      <c r="C1337" s="12"/>
      <c r="D1337" s="12"/>
      <c r="E1337" s="8"/>
    </row>
    <row r="1338" spans="1:5" ht="12.75">
      <c r="A1338" s="11"/>
      <c r="B1338" s="12"/>
      <c r="C1338" s="12"/>
      <c r="D1338" s="12"/>
      <c r="E1338" s="8"/>
    </row>
    <row r="1339" spans="1:5" ht="12.75">
      <c r="A1339" s="11"/>
      <c r="B1339" s="12"/>
      <c r="C1339" s="12"/>
      <c r="D1339" s="12"/>
      <c r="E1339" s="8"/>
    </row>
    <row r="1340" spans="1:5" ht="12.75">
      <c r="A1340" s="11"/>
      <c r="B1340" s="12"/>
      <c r="C1340" s="12"/>
      <c r="D1340" s="12"/>
      <c r="E1340" s="8"/>
    </row>
    <row r="1341" spans="1:5" ht="12.75">
      <c r="A1341" s="11"/>
      <c r="B1341" s="12"/>
      <c r="C1341" s="12"/>
      <c r="D1341" s="12"/>
      <c r="E1341" s="8"/>
    </row>
    <row r="1342" spans="1:5" ht="12.75">
      <c r="A1342" s="11"/>
      <c r="B1342" s="12"/>
      <c r="C1342" s="12"/>
      <c r="D1342" s="12"/>
      <c r="E1342" s="8"/>
    </row>
    <row r="1343" spans="1:5" ht="12.75">
      <c r="A1343" s="11"/>
      <c r="B1343" s="12"/>
      <c r="C1343" s="12"/>
      <c r="D1343" s="12"/>
      <c r="E1343" s="8"/>
    </row>
    <row r="1344" spans="1:5" ht="12.75">
      <c r="A1344" s="11"/>
      <c r="B1344" s="12"/>
      <c r="C1344" s="12"/>
      <c r="D1344" s="12"/>
      <c r="E1344" s="8"/>
    </row>
    <row r="1345" spans="1:5" ht="12.75">
      <c r="A1345" s="11"/>
      <c r="B1345" s="12"/>
      <c r="C1345" s="12"/>
      <c r="D1345" s="12"/>
      <c r="E1345" s="8"/>
    </row>
    <row r="1346" spans="1:5" ht="12.75">
      <c r="A1346" s="11"/>
      <c r="B1346" s="12"/>
      <c r="C1346" s="12"/>
      <c r="D1346" s="12"/>
      <c r="E1346" s="8"/>
    </row>
    <row r="1347" spans="1:5" ht="12.75">
      <c r="A1347" s="11"/>
      <c r="B1347" s="12"/>
      <c r="C1347" s="12"/>
      <c r="D1347" s="12"/>
      <c r="E1347" s="8"/>
    </row>
    <row r="1348" spans="1:5" ht="12.75">
      <c r="A1348" s="11"/>
      <c r="B1348" s="12"/>
      <c r="C1348" s="12"/>
      <c r="D1348" s="12"/>
      <c r="E1348" s="8"/>
    </row>
    <row r="1349" spans="1:5" ht="12.75">
      <c r="A1349" s="11"/>
      <c r="B1349" s="12"/>
      <c r="C1349" s="12"/>
      <c r="D1349" s="12"/>
      <c r="E1349" s="8"/>
    </row>
    <row r="1350" spans="1:5" ht="12.75">
      <c r="A1350" s="11"/>
      <c r="B1350" s="12"/>
      <c r="C1350" s="12"/>
      <c r="D1350" s="12"/>
      <c r="E1350" s="8"/>
    </row>
    <row r="1351" spans="1:5" ht="12.75">
      <c r="A1351" s="11"/>
      <c r="B1351" s="12"/>
      <c r="C1351" s="12"/>
      <c r="D1351" s="12"/>
      <c r="E1351" s="8"/>
    </row>
    <row r="1352" spans="1:5" ht="12.75">
      <c r="A1352" s="11"/>
      <c r="B1352" s="12"/>
      <c r="C1352" s="12"/>
      <c r="D1352" s="12"/>
      <c r="E1352" s="8"/>
    </row>
    <row r="1353" spans="1:5" ht="12.75">
      <c r="A1353" s="11"/>
      <c r="B1353" s="12"/>
      <c r="C1353" s="12"/>
      <c r="D1353" s="12"/>
      <c r="E1353" s="8"/>
    </row>
    <row r="1354" spans="1:5" ht="12.75">
      <c r="A1354" s="11"/>
      <c r="B1354" s="12"/>
      <c r="C1354" s="12"/>
      <c r="D1354" s="12"/>
      <c r="E1354" s="8"/>
    </row>
    <row r="1355" spans="1:5" ht="12.75">
      <c r="A1355" s="11"/>
      <c r="B1355" s="12"/>
      <c r="C1355" s="12"/>
      <c r="D1355" s="12"/>
      <c r="E1355" s="8"/>
    </row>
    <row r="1356" spans="1:5" ht="12.75">
      <c r="A1356" s="11"/>
      <c r="B1356" s="12"/>
      <c r="C1356" s="12"/>
      <c r="D1356" s="12"/>
      <c r="E1356" s="8"/>
    </row>
    <row r="1357" spans="1:5" ht="12.75">
      <c r="A1357" s="11"/>
      <c r="B1357" s="12"/>
      <c r="C1357" s="12"/>
      <c r="D1357" s="12"/>
      <c r="E1357" s="8"/>
    </row>
    <row r="1358" spans="1:5" ht="12.75">
      <c r="A1358" s="11"/>
      <c r="B1358" s="12"/>
      <c r="C1358" s="12"/>
      <c r="D1358" s="12"/>
      <c r="E1358" s="8"/>
    </row>
    <row r="1359" spans="1:5" ht="12.75">
      <c r="A1359" s="11"/>
      <c r="B1359" s="12"/>
      <c r="C1359" s="12"/>
      <c r="D1359" s="12"/>
      <c r="E1359" s="8"/>
    </row>
    <row r="1360" spans="1:5" ht="12.75">
      <c r="A1360" s="11"/>
      <c r="B1360" s="12"/>
      <c r="C1360" s="12"/>
      <c r="D1360" s="12"/>
      <c r="E1360" s="8"/>
    </row>
    <row r="1361" spans="1:5" ht="12.75">
      <c r="A1361" s="11"/>
      <c r="B1361" s="12"/>
      <c r="C1361" s="12"/>
      <c r="D1361" s="12"/>
      <c r="E1361" s="8"/>
    </row>
    <row r="1362" spans="1:5" ht="12.75">
      <c r="A1362" s="11"/>
      <c r="B1362" s="12"/>
      <c r="C1362" s="12"/>
      <c r="D1362" s="12"/>
      <c r="E1362" s="8"/>
    </row>
    <row r="1363" spans="1:5" ht="12.75">
      <c r="A1363" s="11"/>
      <c r="B1363" s="12"/>
      <c r="C1363" s="12"/>
      <c r="D1363" s="12"/>
      <c r="E1363" s="8"/>
    </row>
    <row r="1364" spans="1:5" ht="12.75">
      <c r="A1364" s="11"/>
      <c r="B1364" s="12"/>
      <c r="C1364" s="12"/>
      <c r="D1364" s="12"/>
      <c r="E1364" s="8"/>
    </row>
    <row r="1365" spans="1:5" ht="12.75">
      <c r="A1365" s="11"/>
      <c r="B1365" s="12"/>
      <c r="C1365" s="12"/>
      <c r="D1365" s="12"/>
      <c r="E1365" s="8"/>
    </row>
    <row r="1366" spans="1:5" ht="12.75">
      <c r="A1366" s="11"/>
      <c r="B1366" s="12"/>
      <c r="C1366" s="12"/>
      <c r="D1366" s="12"/>
      <c r="E1366" s="8"/>
    </row>
    <row r="1367" spans="1:5" ht="12.75">
      <c r="A1367" s="11"/>
      <c r="B1367" s="12"/>
      <c r="C1367" s="12"/>
      <c r="D1367" s="12"/>
      <c r="E1367" s="8"/>
    </row>
    <row r="1368" spans="1:5" ht="12.75">
      <c r="A1368" s="11"/>
      <c r="B1368" s="12"/>
      <c r="C1368" s="12"/>
      <c r="D1368" s="12"/>
      <c r="E1368" s="8"/>
    </row>
    <row r="1369" spans="1:5" ht="12.75">
      <c r="A1369" s="11"/>
      <c r="B1369" s="12"/>
      <c r="C1369" s="12"/>
      <c r="D1369" s="12"/>
      <c r="E1369" s="8"/>
    </row>
    <row r="1370" spans="1:5" ht="12.75">
      <c r="A1370" s="11"/>
      <c r="B1370" s="12"/>
      <c r="C1370" s="12"/>
      <c r="D1370" s="12"/>
      <c r="E1370" s="8"/>
    </row>
    <row r="1371" spans="1:5" ht="12.75">
      <c r="A1371" s="11"/>
      <c r="B1371" s="12"/>
      <c r="C1371" s="12"/>
      <c r="D1371" s="12"/>
      <c r="E1371" s="8"/>
    </row>
    <row r="1372" spans="1:5" ht="12.75">
      <c r="A1372" s="11"/>
      <c r="B1372" s="12"/>
      <c r="C1372" s="12"/>
      <c r="D1372" s="12"/>
      <c r="E1372" s="8"/>
    </row>
    <row r="1373" spans="1:5" ht="12.75">
      <c r="A1373" s="11"/>
      <c r="B1373" s="12"/>
      <c r="C1373" s="12"/>
      <c r="D1373" s="12"/>
      <c r="E1373" s="8"/>
    </row>
    <row r="1374" spans="1:5" ht="12.75">
      <c r="A1374" s="11"/>
      <c r="B1374" s="12"/>
      <c r="C1374" s="12"/>
      <c r="D1374" s="12"/>
      <c r="E1374" s="8"/>
    </row>
    <row r="1375" spans="1:5" ht="12.75">
      <c r="A1375" s="11"/>
      <c r="B1375" s="12"/>
      <c r="C1375" s="12"/>
      <c r="D1375" s="12"/>
      <c r="E1375" s="8"/>
    </row>
    <row r="1376" spans="1:5" ht="12.75">
      <c r="A1376" s="11"/>
      <c r="B1376" s="12"/>
      <c r="C1376" s="12"/>
      <c r="D1376" s="12"/>
      <c r="E1376" s="8"/>
    </row>
    <row r="1377" spans="1:5" ht="12.75">
      <c r="A1377" s="11"/>
      <c r="B1377" s="12"/>
      <c r="C1377" s="12"/>
      <c r="D1377" s="12"/>
      <c r="E1377" s="8"/>
    </row>
    <row r="1378" spans="1:5" ht="12.75">
      <c r="A1378" s="11"/>
      <c r="B1378" s="12"/>
      <c r="C1378" s="12"/>
      <c r="D1378" s="12"/>
      <c r="E1378" s="8"/>
    </row>
    <row r="1379" spans="1:5" ht="12.75">
      <c r="A1379" s="11"/>
      <c r="B1379" s="12"/>
      <c r="C1379" s="12"/>
      <c r="D1379" s="12"/>
      <c r="E1379" s="8"/>
    </row>
    <row r="1380" spans="1:5" ht="12.75">
      <c r="A1380" s="11"/>
      <c r="B1380" s="12"/>
      <c r="C1380" s="12"/>
      <c r="D1380" s="12"/>
      <c r="E1380" s="8"/>
    </row>
    <row r="1381" spans="1:5" ht="12.75">
      <c r="A1381" s="11"/>
      <c r="B1381" s="12"/>
      <c r="C1381" s="12"/>
      <c r="D1381" s="12"/>
      <c r="E1381" s="8"/>
    </row>
    <row r="1382" spans="1:5" ht="12.75">
      <c r="A1382" s="11"/>
      <c r="B1382" s="12"/>
      <c r="C1382" s="12"/>
      <c r="D1382" s="12"/>
      <c r="E1382" s="8"/>
    </row>
    <row r="1383" spans="1:5" ht="12.75">
      <c r="A1383" s="11"/>
      <c r="B1383" s="12"/>
      <c r="C1383" s="12"/>
      <c r="D1383" s="12"/>
      <c r="E1383" s="8"/>
    </row>
    <row r="1384" spans="1:5" ht="12.75">
      <c r="A1384" s="11"/>
      <c r="B1384" s="12"/>
      <c r="C1384" s="12"/>
      <c r="D1384" s="12"/>
      <c r="E1384" s="8"/>
    </row>
    <row r="1385" spans="1:5" ht="12.75">
      <c r="A1385" s="11"/>
      <c r="B1385" s="12"/>
      <c r="C1385" s="12"/>
      <c r="D1385" s="12"/>
      <c r="E1385" s="8"/>
    </row>
    <row r="1386" spans="1:5" ht="12.75">
      <c r="A1386" s="11"/>
      <c r="B1386" s="12"/>
      <c r="C1386" s="12"/>
      <c r="D1386" s="12"/>
      <c r="E1386" s="8"/>
    </row>
    <row r="1387" spans="1:5" ht="12.75">
      <c r="A1387" s="11"/>
      <c r="B1387" s="12"/>
      <c r="C1387" s="12"/>
      <c r="D1387" s="12"/>
      <c r="E1387" s="8"/>
    </row>
    <row r="1388" spans="1:5" ht="12.75">
      <c r="A1388" s="11"/>
      <c r="B1388" s="12"/>
      <c r="C1388" s="12"/>
      <c r="D1388" s="12"/>
      <c r="E1388" s="8"/>
    </row>
    <row r="1389" spans="1:5" ht="12.75">
      <c r="A1389" s="11"/>
      <c r="B1389" s="12"/>
      <c r="C1389" s="12"/>
      <c r="D1389" s="12"/>
      <c r="E1389" s="8"/>
    </row>
    <row r="1390" spans="1:5" ht="12.75">
      <c r="A1390" s="11"/>
      <c r="B1390" s="12"/>
      <c r="C1390" s="12"/>
      <c r="D1390" s="12"/>
      <c r="E1390" s="8"/>
    </row>
    <row r="1391" spans="1:5" ht="12.75">
      <c r="A1391" s="11"/>
      <c r="B1391" s="12"/>
      <c r="C1391" s="12"/>
      <c r="D1391" s="12"/>
      <c r="E1391" s="8"/>
    </row>
    <row r="1392" spans="1:5" ht="12.75">
      <c r="A1392" s="11"/>
      <c r="B1392" s="12"/>
      <c r="C1392" s="12"/>
      <c r="D1392" s="12"/>
      <c r="E1392" s="8"/>
    </row>
    <row r="1393" spans="1:5" ht="12.75">
      <c r="A1393" s="11"/>
      <c r="B1393" s="12"/>
      <c r="C1393" s="12"/>
      <c r="D1393" s="12"/>
      <c r="E1393" s="8"/>
    </row>
    <row r="1394" spans="1:5" ht="12.75">
      <c r="A1394" s="11"/>
      <c r="B1394" s="12"/>
      <c r="C1394" s="12"/>
      <c r="D1394" s="12"/>
      <c r="E1394" s="8"/>
    </row>
    <row r="1395" spans="1:5" ht="12.75">
      <c r="A1395" s="11"/>
      <c r="B1395" s="12"/>
      <c r="C1395" s="12"/>
      <c r="D1395" s="12"/>
      <c r="E1395" s="8"/>
    </row>
    <row r="1396" spans="1:5" ht="12.75">
      <c r="A1396" s="11"/>
      <c r="B1396" s="12"/>
      <c r="C1396" s="12"/>
      <c r="D1396" s="12"/>
      <c r="E1396" s="8"/>
    </row>
    <row r="1397" spans="1:5" ht="12.75">
      <c r="A1397" s="11"/>
      <c r="B1397" s="12"/>
      <c r="C1397" s="12"/>
      <c r="D1397" s="12"/>
      <c r="E1397" s="8"/>
    </row>
    <row r="1398" spans="1:5" ht="12.75">
      <c r="A1398" s="11"/>
      <c r="B1398" s="12"/>
      <c r="C1398" s="12"/>
      <c r="D1398" s="12"/>
      <c r="E1398" s="8"/>
    </row>
    <row r="1399" spans="1:5" ht="12.75">
      <c r="A1399" s="11"/>
      <c r="B1399" s="12"/>
      <c r="C1399" s="12"/>
      <c r="D1399" s="12"/>
      <c r="E1399" s="8"/>
    </row>
    <row r="1400" spans="1:5" ht="12.75">
      <c r="A1400" s="11"/>
      <c r="B1400" s="12"/>
      <c r="C1400" s="12"/>
      <c r="D1400" s="12"/>
      <c r="E1400" s="8"/>
    </row>
    <row r="1401" spans="1:5" ht="12.75">
      <c r="A1401" s="11"/>
      <c r="B1401" s="12"/>
      <c r="C1401" s="12"/>
      <c r="D1401" s="12"/>
      <c r="E1401" s="8"/>
    </row>
    <row r="1402" spans="1:5" ht="12.75">
      <c r="A1402" s="11"/>
      <c r="B1402" s="12"/>
      <c r="C1402" s="12"/>
      <c r="D1402" s="12"/>
      <c r="E1402" s="8"/>
    </row>
    <row r="1403" spans="1:5" ht="12.75">
      <c r="A1403" s="11"/>
      <c r="B1403" s="12"/>
      <c r="C1403" s="12"/>
      <c r="D1403" s="12"/>
      <c r="E1403" s="8"/>
    </row>
    <row r="1404" spans="1:5" ht="12.75">
      <c r="A1404" s="11"/>
      <c r="B1404" s="12"/>
      <c r="C1404" s="12"/>
      <c r="D1404" s="12"/>
      <c r="E1404" s="8"/>
    </row>
    <row r="1405" spans="1:5" ht="12.75">
      <c r="A1405" s="11"/>
      <c r="B1405" s="12"/>
      <c r="C1405" s="12"/>
      <c r="D1405" s="12"/>
      <c r="E1405" s="8"/>
    </row>
    <row r="1406" spans="1:5" ht="12.75">
      <c r="A1406" s="11"/>
      <c r="B1406" s="12"/>
      <c r="C1406" s="12"/>
      <c r="D1406" s="12"/>
      <c r="E1406" s="8"/>
    </row>
    <row r="1407" spans="1:5" ht="12.75">
      <c r="A1407" s="11"/>
      <c r="B1407" s="12"/>
      <c r="C1407" s="12"/>
      <c r="D1407" s="12"/>
      <c r="E1407" s="8"/>
    </row>
    <row r="1408" spans="1:5" ht="12.75">
      <c r="A1408" s="11"/>
      <c r="B1408" s="12"/>
      <c r="C1408" s="12"/>
      <c r="D1408" s="12"/>
      <c r="E1408" s="8"/>
    </row>
    <row r="1409" spans="1:5" ht="12.75">
      <c r="A1409" s="11"/>
      <c r="B1409" s="12"/>
      <c r="C1409" s="12"/>
      <c r="D1409" s="12"/>
      <c r="E1409" s="8"/>
    </row>
    <row r="1410" spans="1:5" ht="12.75">
      <c r="A1410" s="11"/>
      <c r="B1410" s="12"/>
      <c r="C1410" s="12"/>
      <c r="D1410" s="12"/>
      <c r="E1410" s="8"/>
    </row>
    <row r="1411" spans="1:5" ht="12.75">
      <c r="A1411" s="11"/>
      <c r="B1411" s="12"/>
      <c r="C1411" s="12"/>
      <c r="D1411" s="12"/>
      <c r="E1411" s="8"/>
    </row>
    <row r="1412" spans="1:5" ht="12.75">
      <c r="A1412" s="11"/>
      <c r="B1412" s="12"/>
      <c r="C1412" s="12"/>
      <c r="D1412" s="12"/>
      <c r="E1412" s="8"/>
    </row>
    <row r="1413" spans="1:5" ht="12.75">
      <c r="A1413" s="11"/>
      <c r="B1413" s="12"/>
      <c r="C1413" s="12"/>
      <c r="D1413" s="12"/>
      <c r="E1413" s="8"/>
    </row>
    <row r="1414" spans="1:5" ht="12.75">
      <c r="A1414" s="11"/>
      <c r="B1414" s="12"/>
      <c r="C1414" s="12"/>
      <c r="D1414" s="12"/>
      <c r="E1414" s="8"/>
    </row>
    <row r="1415" spans="1:5" ht="12.75">
      <c r="A1415" s="11"/>
      <c r="B1415" s="12"/>
      <c r="C1415" s="12"/>
      <c r="D1415" s="12"/>
      <c r="E1415" s="8"/>
    </row>
    <row r="1416" spans="1:5" ht="12.75">
      <c r="A1416" s="11"/>
      <c r="B1416" s="12"/>
      <c r="C1416" s="12"/>
      <c r="D1416" s="12"/>
      <c r="E1416" s="8"/>
    </row>
    <row r="1417" spans="1:5" ht="12.75">
      <c r="A1417" s="11"/>
      <c r="B1417" s="12"/>
      <c r="C1417" s="12"/>
      <c r="D1417" s="12"/>
      <c r="E1417" s="8"/>
    </row>
    <row r="1418" spans="1:5" ht="12.75">
      <c r="A1418" s="11"/>
      <c r="B1418" s="12"/>
      <c r="C1418" s="12"/>
      <c r="D1418" s="12"/>
      <c r="E1418" s="8"/>
    </row>
    <row r="1419" spans="1:5" ht="12.75">
      <c r="A1419" s="11"/>
      <c r="B1419" s="12"/>
      <c r="C1419" s="12"/>
      <c r="D1419" s="12"/>
      <c r="E1419" s="8"/>
    </row>
    <row r="1420" spans="1:5" ht="12.75">
      <c r="A1420" s="11"/>
      <c r="B1420" s="12"/>
      <c r="C1420" s="12"/>
      <c r="D1420" s="12"/>
      <c r="E1420" s="8"/>
    </row>
    <row r="1421" spans="1:5" ht="12.75">
      <c r="A1421" s="11"/>
      <c r="B1421" s="12"/>
      <c r="C1421" s="12"/>
      <c r="D1421" s="12"/>
      <c r="E1421" s="8"/>
    </row>
    <row r="1422" spans="1:5" ht="12.75">
      <c r="A1422" s="11"/>
      <c r="B1422" s="12"/>
      <c r="C1422" s="12"/>
      <c r="D1422" s="12"/>
      <c r="E1422" s="8"/>
    </row>
    <row r="1423" spans="1:5" ht="12.75">
      <c r="A1423" s="11"/>
      <c r="B1423" s="12"/>
      <c r="C1423" s="12"/>
      <c r="D1423" s="12"/>
      <c r="E1423" s="8"/>
    </row>
    <row r="1424" spans="1:5" ht="12.75">
      <c r="A1424" s="11"/>
      <c r="B1424" s="12"/>
      <c r="C1424" s="12"/>
      <c r="D1424" s="12"/>
      <c r="E1424" s="8"/>
    </row>
    <row r="1425" spans="1:5" ht="12.75">
      <c r="A1425" s="11"/>
      <c r="B1425" s="12"/>
      <c r="C1425" s="12"/>
      <c r="D1425" s="12"/>
      <c r="E1425" s="8"/>
    </row>
    <row r="1426" spans="1:5" ht="12.75">
      <c r="A1426" s="11"/>
      <c r="B1426" s="12"/>
      <c r="C1426" s="12"/>
      <c r="D1426" s="12"/>
      <c r="E1426" s="8"/>
    </row>
    <row r="1427" spans="1:5" ht="12.75">
      <c r="A1427" s="11"/>
      <c r="B1427" s="12"/>
      <c r="C1427" s="12"/>
      <c r="D1427" s="12"/>
      <c r="E1427" s="8"/>
    </row>
    <row r="1428" spans="1:5" ht="12.75">
      <c r="A1428" s="11"/>
      <c r="B1428" s="12"/>
      <c r="C1428" s="12"/>
      <c r="D1428" s="12"/>
      <c r="E1428" s="8"/>
    </row>
    <row r="1429" spans="1:5" ht="12.75">
      <c r="A1429" s="11"/>
      <c r="B1429" s="12"/>
      <c r="C1429" s="12"/>
      <c r="D1429" s="12"/>
      <c r="E1429" s="8"/>
    </row>
    <row r="1430" spans="1:5" ht="12.75">
      <c r="A1430" s="11"/>
      <c r="B1430" s="12"/>
      <c r="C1430" s="12"/>
      <c r="D1430" s="12"/>
      <c r="E1430" s="8"/>
    </row>
    <row r="1431" spans="1:5" ht="12.75">
      <c r="A1431" s="11"/>
      <c r="B1431" s="12"/>
      <c r="C1431" s="12"/>
      <c r="D1431" s="12"/>
      <c r="E1431" s="8"/>
    </row>
    <row r="1432" spans="1:5" ht="12.75">
      <c r="A1432" s="11"/>
      <c r="B1432" s="12"/>
      <c r="C1432" s="12"/>
      <c r="D1432" s="12"/>
      <c r="E1432" s="8"/>
    </row>
    <row r="1433" spans="1:5" ht="12.75">
      <c r="A1433" s="11"/>
      <c r="B1433" s="12"/>
      <c r="C1433" s="12"/>
      <c r="D1433" s="12"/>
      <c r="E1433" s="8"/>
    </row>
    <row r="1434" spans="1:5" ht="12.75">
      <c r="A1434" s="11"/>
      <c r="B1434" s="12"/>
      <c r="C1434" s="12"/>
      <c r="D1434" s="12"/>
      <c r="E1434" s="8"/>
    </row>
    <row r="1435" spans="1:5" ht="12.75">
      <c r="A1435" s="11"/>
      <c r="B1435" s="12"/>
      <c r="C1435" s="12"/>
      <c r="D1435" s="12"/>
      <c r="E1435" s="8"/>
    </row>
    <row r="1436" spans="1:5" ht="12.75">
      <c r="A1436" s="11"/>
      <c r="B1436" s="12"/>
      <c r="C1436" s="12"/>
      <c r="D1436" s="12"/>
      <c r="E1436" s="8"/>
    </row>
    <row r="1437" spans="1:5" ht="12.75">
      <c r="A1437" s="11"/>
      <c r="B1437" s="12"/>
      <c r="C1437" s="12"/>
      <c r="D1437" s="12"/>
      <c r="E1437" s="8"/>
    </row>
    <row r="1438" spans="1:5" ht="12.75">
      <c r="A1438" s="11"/>
      <c r="B1438" s="12"/>
      <c r="C1438" s="12"/>
      <c r="D1438" s="12"/>
      <c r="E1438" s="8"/>
    </row>
    <row r="1439" spans="1:5" ht="12.75">
      <c r="A1439" s="11"/>
      <c r="B1439" s="12"/>
      <c r="C1439" s="12"/>
      <c r="D1439" s="12"/>
      <c r="E1439" s="8"/>
    </row>
    <row r="1440" spans="1:5" ht="12.75">
      <c r="A1440" s="11"/>
      <c r="B1440" s="12"/>
      <c r="C1440" s="12"/>
      <c r="D1440" s="12"/>
      <c r="E1440" s="8"/>
    </row>
    <row r="1441" spans="1:5" ht="12.75">
      <c r="A1441" s="11"/>
      <c r="B1441" s="12"/>
      <c r="C1441" s="12"/>
      <c r="D1441" s="12"/>
      <c r="E1441" s="8"/>
    </row>
    <row r="1442" spans="1:5" ht="12.75">
      <c r="A1442" s="11"/>
      <c r="B1442" s="12"/>
      <c r="C1442" s="12"/>
      <c r="D1442" s="12"/>
      <c r="E1442" s="8"/>
    </row>
    <row r="1443" spans="1:5" ht="12.75">
      <c r="A1443" s="11"/>
      <c r="B1443" s="12"/>
      <c r="C1443" s="12"/>
      <c r="D1443" s="12"/>
      <c r="E1443" s="8"/>
    </row>
    <row r="1444" spans="1:5" ht="12.75">
      <c r="A1444" s="11"/>
      <c r="B1444" s="12"/>
      <c r="C1444" s="12"/>
      <c r="D1444" s="12"/>
      <c r="E1444" s="8"/>
    </row>
    <row r="1445" spans="1:5" ht="12.75">
      <c r="A1445" s="11"/>
      <c r="B1445" s="12"/>
      <c r="C1445" s="12"/>
      <c r="D1445" s="12"/>
      <c r="E1445" s="8"/>
    </row>
    <row r="1446" spans="1:5" ht="12.75">
      <c r="A1446" s="11"/>
      <c r="B1446" s="12"/>
      <c r="C1446" s="12"/>
      <c r="D1446" s="12"/>
      <c r="E1446" s="8"/>
    </row>
    <row r="1447" spans="1:5" ht="12.75">
      <c r="A1447" s="11"/>
      <c r="B1447" s="12"/>
      <c r="C1447" s="12"/>
      <c r="D1447" s="12"/>
      <c r="E1447" s="8"/>
    </row>
    <row r="1448" spans="1:5" ht="12.75">
      <c r="A1448" s="11"/>
      <c r="B1448" s="12"/>
      <c r="C1448" s="12"/>
      <c r="D1448" s="12"/>
      <c r="E1448" s="8"/>
    </row>
    <row r="1449" spans="1:5" ht="12.75">
      <c r="A1449" s="11"/>
      <c r="B1449" s="12"/>
      <c r="C1449" s="12"/>
      <c r="D1449" s="12"/>
      <c r="E1449" s="8"/>
    </row>
    <row r="1450" spans="1:5" ht="12.75">
      <c r="A1450" s="11"/>
      <c r="B1450" s="12"/>
      <c r="C1450" s="12"/>
      <c r="D1450" s="12"/>
      <c r="E1450" s="8"/>
    </row>
    <row r="1451" spans="1:5" ht="12.75">
      <c r="A1451" s="11"/>
      <c r="B1451" s="12"/>
      <c r="C1451" s="12"/>
      <c r="D1451" s="12"/>
      <c r="E1451" s="8"/>
    </row>
    <row r="1452" spans="1:5" ht="12.75">
      <c r="A1452" s="11"/>
      <c r="B1452" s="12"/>
      <c r="C1452" s="12"/>
      <c r="D1452" s="12"/>
      <c r="E1452" s="8"/>
    </row>
    <row r="1453" spans="1:5" ht="12.75">
      <c r="A1453" s="11"/>
      <c r="B1453" s="12"/>
      <c r="C1453" s="12"/>
      <c r="D1453" s="12"/>
      <c r="E1453" s="8"/>
    </row>
    <row r="1454" spans="1:5" ht="12.75">
      <c r="A1454" s="11"/>
      <c r="B1454" s="12"/>
      <c r="C1454" s="12"/>
      <c r="D1454" s="12"/>
      <c r="E1454" s="8"/>
    </row>
    <row r="1455" spans="1:5" ht="12.75">
      <c r="A1455" s="11"/>
      <c r="B1455" s="12"/>
      <c r="C1455" s="12"/>
      <c r="D1455" s="12"/>
      <c r="E1455" s="8"/>
    </row>
    <row r="1456" spans="1:5" ht="12.75">
      <c r="A1456" s="11"/>
      <c r="B1456" s="12"/>
      <c r="C1456" s="12"/>
      <c r="D1456" s="12"/>
      <c r="E1456" s="8"/>
    </row>
    <row r="1457" spans="1:5" ht="12.75">
      <c r="A1457" s="11"/>
      <c r="B1457" s="12"/>
      <c r="C1457" s="12"/>
      <c r="D1457" s="12"/>
      <c r="E1457" s="8"/>
    </row>
    <row r="1458" spans="1:5" ht="12.75">
      <c r="A1458" s="11"/>
      <c r="B1458" s="12"/>
      <c r="C1458" s="12"/>
      <c r="D1458" s="12"/>
      <c r="E1458" s="8"/>
    </row>
    <row r="1459" spans="1:5" ht="12.75">
      <c r="A1459" s="11"/>
      <c r="B1459" s="12"/>
      <c r="C1459" s="12"/>
      <c r="D1459" s="12"/>
      <c r="E1459" s="8"/>
    </row>
    <row r="1460" spans="1:5" ht="12.75">
      <c r="A1460" s="11"/>
      <c r="B1460" s="12"/>
      <c r="C1460" s="12"/>
      <c r="D1460" s="12"/>
      <c r="E1460" s="8"/>
    </row>
    <row r="1461" spans="1:5" ht="12.75">
      <c r="A1461" s="11"/>
      <c r="B1461" s="12"/>
      <c r="C1461" s="12"/>
      <c r="D1461" s="12"/>
      <c r="E1461" s="8"/>
    </row>
    <row r="1462" spans="1:5" ht="12.75">
      <c r="A1462" s="11"/>
      <c r="B1462" s="12"/>
      <c r="C1462" s="12"/>
      <c r="D1462" s="12"/>
      <c r="E1462" s="8"/>
    </row>
    <row r="1463" spans="1:5" ht="12.75">
      <c r="A1463" s="11"/>
      <c r="B1463" s="12"/>
      <c r="C1463" s="12"/>
      <c r="D1463" s="12"/>
      <c r="E1463" s="8"/>
    </row>
    <row r="1464" spans="1:5" ht="12.75">
      <c r="A1464" s="11"/>
      <c r="B1464" s="12"/>
      <c r="C1464" s="12"/>
      <c r="D1464" s="12"/>
      <c r="E1464" s="8"/>
    </row>
    <row r="1465" spans="1:5" ht="12.75">
      <c r="A1465" s="11"/>
      <c r="B1465" s="12"/>
      <c r="C1465" s="12"/>
      <c r="D1465" s="12"/>
      <c r="E1465" s="8"/>
    </row>
    <row r="1466" spans="1:5" ht="12.75">
      <c r="A1466" s="11"/>
      <c r="B1466" s="12"/>
      <c r="C1466" s="12"/>
      <c r="D1466" s="12"/>
      <c r="E1466" s="8"/>
    </row>
    <row r="1467" spans="1:5" ht="12.75">
      <c r="A1467" s="11"/>
      <c r="B1467" s="12"/>
      <c r="C1467" s="12"/>
      <c r="D1467" s="12"/>
      <c r="E1467" s="8"/>
    </row>
    <row r="1468" spans="1:5" ht="12.75">
      <c r="A1468" s="11"/>
      <c r="B1468" s="12"/>
      <c r="C1468" s="12"/>
      <c r="D1468" s="12"/>
      <c r="E1468" s="8"/>
    </row>
    <row r="1469" spans="1:5" ht="12.75">
      <c r="A1469" s="11"/>
      <c r="B1469" s="12"/>
      <c r="C1469" s="12"/>
      <c r="D1469" s="12"/>
      <c r="E1469" s="8"/>
    </row>
    <row r="1470" spans="1:5" ht="12.75">
      <c r="A1470" s="11"/>
      <c r="B1470" s="12"/>
      <c r="C1470" s="12"/>
      <c r="D1470" s="12"/>
      <c r="E1470" s="8"/>
    </row>
    <row r="1471" spans="1:5" ht="12.75">
      <c r="A1471" s="11"/>
      <c r="B1471" s="12"/>
      <c r="C1471" s="12"/>
      <c r="D1471" s="12"/>
      <c r="E1471" s="8"/>
    </row>
    <row r="1472" spans="1:5" ht="12.75">
      <c r="A1472" s="11"/>
      <c r="B1472" s="12"/>
      <c r="C1472" s="12"/>
      <c r="D1472" s="12"/>
      <c r="E1472" s="8"/>
    </row>
    <row r="1473" spans="1:5" ht="12.75">
      <c r="A1473" s="11"/>
      <c r="B1473" s="12"/>
      <c r="C1473" s="12"/>
      <c r="D1473" s="12"/>
      <c r="E1473" s="8"/>
    </row>
    <row r="1474" spans="1:5" ht="12.75">
      <c r="A1474" s="11"/>
      <c r="B1474" s="12"/>
      <c r="C1474" s="12"/>
      <c r="D1474" s="12"/>
      <c r="E1474" s="8"/>
    </row>
    <row r="1475" spans="1:5" ht="12.75">
      <c r="A1475" s="11"/>
      <c r="B1475" s="12"/>
      <c r="C1475" s="12"/>
      <c r="D1475" s="12"/>
      <c r="E1475" s="8"/>
    </row>
    <row r="1476" spans="1:5" ht="12.75">
      <c r="A1476" s="11"/>
      <c r="B1476" s="12"/>
      <c r="C1476" s="12"/>
      <c r="D1476" s="12"/>
      <c r="E1476" s="8"/>
    </row>
    <row r="1477" spans="1:5" ht="12.75">
      <c r="A1477" s="11"/>
      <c r="B1477" s="12"/>
      <c r="C1477" s="12"/>
      <c r="D1477" s="12"/>
      <c r="E1477" s="8"/>
    </row>
    <row r="1478" spans="1:5" ht="12.75">
      <c r="A1478" s="11"/>
      <c r="B1478" s="12"/>
      <c r="C1478" s="12"/>
      <c r="D1478" s="12"/>
      <c r="E1478" s="8"/>
    </row>
    <row r="1479" spans="1:5" ht="12.75">
      <c r="A1479" s="11"/>
      <c r="B1479" s="12"/>
      <c r="C1479" s="12"/>
      <c r="D1479" s="12"/>
      <c r="E1479" s="8"/>
    </row>
    <row r="1480" spans="1:5" ht="12.75">
      <c r="A1480" s="11"/>
      <c r="B1480" s="12"/>
      <c r="C1480" s="12"/>
      <c r="D1480" s="12"/>
      <c r="E1480" s="8"/>
    </row>
    <row r="1481" spans="1:5" ht="12.75">
      <c r="A1481" s="11"/>
      <c r="B1481" s="12"/>
      <c r="C1481" s="12"/>
      <c r="D1481" s="12"/>
      <c r="E1481" s="8"/>
    </row>
    <row r="1482" spans="1:5" ht="12.75">
      <c r="A1482" s="11"/>
      <c r="B1482" s="12"/>
      <c r="C1482" s="12"/>
      <c r="D1482" s="12"/>
      <c r="E1482" s="8"/>
    </row>
    <row r="1483" spans="1:5" ht="12.75">
      <c r="A1483" s="11"/>
      <c r="B1483" s="12"/>
      <c r="C1483" s="12"/>
      <c r="D1483" s="12"/>
      <c r="E1483" s="8"/>
    </row>
    <row r="1484" spans="1:5" ht="12.75">
      <c r="A1484" s="11"/>
      <c r="B1484" s="12"/>
      <c r="C1484" s="12"/>
      <c r="D1484" s="12"/>
      <c r="E1484" s="8"/>
    </row>
    <row r="1485" spans="1:5" ht="12.75">
      <c r="A1485" s="11"/>
      <c r="B1485" s="12"/>
      <c r="C1485" s="12"/>
      <c r="D1485" s="12"/>
      <c r="E1485" s="8"/>
    </row>
    <row r="1486" spans="1:5" ht="12.75">
      <c r="A1486" s="11"/>
      <c r="B1486" s="12"/>
      <c r="C1486" s="12"/>
      <c r="D1486" s="12"/>
      <c r="E1486" s="8"/>
    </row>
    <row r="1487" spans="1:5" ht="12.75">
      <c r="A1487" s="11"/>
      <c r="B1487" s="12"/>
      <c r="C1487" s="12"/>
      <c r="D1487" s="12"/>
      <c r="E1487" s="8"/>
    </row>
    <row r="1488" spans="1:5" ht="12.75">
      <c r="A1488" s="11"/>
      <c r="B1488" s="12"/>
      <c r="C1488" s="12"/>
      <c r="D1488" s="12"/>
      <c r="E1488" s="8"/>
    </row>
    <row r="1489" spans="1:5" ht="12.75">
      <c r="A1489" s="11"/>
      <c r="B1489" s="12"/>
      <c r="C1489" s="12"/>
      <c r="D1489" s="12"/>
      <c r="E1489" s="8"/>
    </row>
    <row r="1490" spans="1:5" ht="12.75">
      <c r="A1490" s="11"/>
      <c r="B1490" s="12"/>
      <c r="C1490" s="12"/>
      <c r="D1490" s="12"/>
      <c r="E1490" s="8"/>
    </row>
    <row r="1491" spans="1:5" ht="12.75">
      <c r="A1491" s="11"/>
      <c r="B1491" s="12"/>
      <c r="C1491" s="12"/>
      <c r="D1491" s="12"/>
      <c r="E1491" s="8"/>
    </row>
    <row r="1492" spans="1:5" ht="12.75">
      <c r="A1492" s="11"/>
      <c r="B1492" s="12"/>
      <c r="C1492" s="12"/>
      <c r="D1492" s="12"/>
      <c r="E1492" s="8"/>
    </row>
    <row r="1493" spans="1:5" ht="12.75">
      <c r="A1493" s="11"/>
      <c r="B1493" s="12"/>
      <c r="C1493" s="12"/>
      <c r="D1493" s="12"/>
      <c r="E1493" s="8"/>
    </row>
    <row r="1494" spans="1:5" ht="12.75">
      <c r="A1494" s="11"/>
      <c r="B1494" s="12"/>
      <c r="C1494" s="12"/>
      <c r="D1494" s="12"/>
      <c r="E1494" s="8"/>
    </row>
    <row r="1495" spans="1:5" ht="12.75">
      <c r="A1495" s="11"/>
      <c r="B1495" s="12"/>
      <c r="C1495" s="12"/>
      <c r="D1495" s="12"/>
      <c r="E1495" s="8"/>
    </row>
    <row r="1496" spans="1:5" ht="12.75">
      <c r="A1496" s="11"/>
      <c r="B1496" s="12"/>
      <c r="C1496" s="12"/>
      <c r="D1496" s="12"/>
      <c r="E1496" s="8"/>
    </row>
    <row r="1497" spans="1:5" ht="12.75">
      <c r="A1497" s="11"/>
      <c r="B1497" s="12"/>
      <c r="C1497" s="12"/>
      <c r="D1497" s="12"/>
      <c r="E1497" s="8"/>
    </row>
    <row r="1498" spans="1:5" ht="12.75">
      <c r="A1498" s="11"/>
      <c r="B1498" s="12"/>
      <c r="C1498" s="12"/>
      <c r="D1498" s="12"/>
      <c r="E1498" s="8"/>
    </row>
    <row r="1499" spans="1:5" ht="12.75">
      <c r="A1499" s="11"/>
      <c r="B1499" s="12"/>
      <c r="C1499" s="12"/>
      <c r="D1499" s="12"/>
      <c r="E1499" s="8"/>
    </row>
    <row r="1500" spans="1:5" ht="12.75">
      <c r="A1500" s="11"/>
      <c r="B1500" s="12"/>
      <c r="C1500" s="12"/>
      <c r="D1500" s="12"/>
      <c r="E1500" s="8"/>
    </row>
    <row r="1501" spans="1:5" ht="12.75">
      <c r="A1501" s="11"/>
      <c r="B1501" s="12"/>
      <c r="C1501" s="12"/>
      <c r="D1501" s="12"/>
      <c r="E1501" s="8"/>
    </row>
    <row r="1502" spans="1:5" ht="12.75">
      <c r="A1502" s="11"/>
      <c r="B1502" s="12"/>
      <c r="C1502" s="12"/>
      <c r="D1502" s="12"/>
      <c r="E1502" s="8"/>
    </row>
    <row r="1503" spans="1:5" ht="12.75">
      <c r="A1503" s="11"/>
      <c r="B1503" s="12"/>
      <c r="C1503" s="12"/>
      <c r="D1503" s="12"/>
      <c r="E1503" s="8"/>
    </row>
    <row r="1504" spans="1:5" ht="12.75">
      <c r="A1504" s="11"/>
      <c r="B1504" s="12"/>
      <c r="C1504" s="12"/>
      <c r="D1504" s="12"/>
      <c r="E1504" s="8"/>
    </row>
    <row r="1505" spans="1:5" ht="12.75">
      <c r="A1505" s="11"/>
      <c r="B1505" s="12"/>
      <c r="C1505" s="12"/>
      <c r="D1505" s="12"/>
      <c r="E1505" s="8"/>
    </row>
    <row r="1506" spans="1:5" ht="12.75">
      <c r="A1506" s="11"/>
      <c r="B1506" s="12"/>
      <c r="C1506" s="12"/>
      <c r="D1506" s="12"/>
      <c r="E1506" s="8"/>
    </row>
    <row r="1507" spans="1:5" ht="12.75">
      <c r="A1507" s="11"/>
      <c r="B1507" s="12"/>
      <c r="C1507" s="12"/>
      <c r="D1507" s="12"/>
      <c r="E1507" s="8"/>
    </row>
    <row r="1508" spans="1:5" ht="12.75">
      <c r="A1508" s="11"/>
      <c r="B1508" s="12"/>
      <c r="C1508" s="12"/>
      <c r="D1508" s="12"/>
      <c r="E1508" s="8"/>
    </row>
    <row r="1509" spans="1:5" ht="12.75">
      <c r="A1509" s="11"/>
      <c r="B1509" s="12"/>
      <c r="C1509" s="12"/>
      <c r="D1509" s="12"/>
      <c r="E1509" s="8"/>
    </row>
    <row r="1510" spans="1:5" ht="12.75">
      <c r="A1510" s="11"/>
      <c r="B1510" s="12"/>
      <c r="C1510" s="12"/>
      <c r="D1510" s="12"/>
      <c r="E1510" s="8"/>
    </row>
    <row r="1511" spans="1:5" ht="12.75">
      <c r="A1511" s="11"/>
      <c r="B1511" s="12"/>
      <c r="C1511" s="12"/>
      <c r="D1511" s="12"/>
      <c r="E1511" s="8"/>
    </row>
    <row r="1512" spans="1:5" ht="12.75">
      <c r="A1512" s="11"/>
      <c r="B1512" s="12"/>
      <c r="C1512" s="12"/>
      <c r="D1512" s="12"/>
      <c r="E1512" s="8"/>
    </row>
    <row r="1513" spans="1:5" ht="12.75">
      <c r="A1513" s="11"/>
      <c r="B1513" s="12"/>
      <c r="C1513" s="12"/>
      <c r="D1513" s="12"/>
      <c r="E1513" s="8"/>
    </row>
    <row r="1514" spans="1:5" ht="12.75">
      <c r="A1514" s="11"/>
      <c r="B1514" s="12"/>
      <c r="C1514" s="12"/>
      <c r="D1514" s="12"/>
      <c r="E1514" s="8"/>
    </row>
    <row r="1515" spans="1:5" ht="12.75">
      <c r="A1515" s="11"/>
      <c r="B1515" s="12"/>
      <c r="C1515" s="12"/>
      <c r="D1515" s="12"/>
      <c r="E1515" s="8"/>
    </row>
    <row r="1516" spans="1:5" ht="12.75">
      <c r="A1516" s="11"/>
      <c r="B1516" s="12"/>
      <c r="C1516" s="12"/>
      <c r="D1516" s="12"/>
      <c r="E1516" s="8"/>
    </row>
    <row r="1517" spans="1:5" ht="12.75">
      <c r="A1517" s="11"/>
      <c r="B1517" s="12"/>
      <c r="C1517" s="12"/>
      <c r="D1517" s="12"/>
      <c r="E1517" s="8"/>
    </row>
    <row r="1518" spans="1:5" ht="12.75">
      <c r="A1518" s="11"/>
      <c r="B1518" s="12"/>
      <c r="C1518" s="12"/>
      <c r="D1518" s="12"/>
      <c r="E1518" s="8"/>
    </row>
    <row r="1519" spans="1:5" ht="12.75">
      <c r="A1519" s="11"/>
      <c r="B1519" s="12"/>
      <c r="C1519" s="12"/>
      <c r="D1519" s="12"/>
      <c r="E1519" s="8"/>
    </row>
    <row r="1520" spans="1:5" ht="12.75">
      <c r="A1520" s="11"/>
      <c r="B1520" s="12"/>
      <c r="C1520" s="12"/>
      <c r="D1520" s="12"/>
      <c r="E1520" s="8"/>
    </row>
    <row r="1521" spans="1:5" ht="12.75">
      <c r="A1521" s="11"/>
      <c r="B1521" s="12"/>
      <c r="C1521" s="12"/>
      <c r="D1521" s="12"/>
      <c r="E1521" s="8"/>
    </row>
    <row r="1522" spans="1:5" ht="12.75">
      <c r="A1522" s="11"/>
      <c r="B1522" s="12"/>
      <c r="C1522" s="12"/>
      <c r="D1522" s="12"/>
      <c r="E1522" s="8"/>
    </row>
    <row r="1523" spans="1:5" ht="12.75">
      <c r="A1523" s="11"/>
      <c r="B1523" s="12"/>
      <c r="C1523" s="12"/>
      <c r="D1523" s="12"/>
      <c r="E1523" s="8"/>
    </row>
    <row r="1524" spans="1:5" ht="12.75">
      <c r="A1524" s="11"/>
      <c r="B1524" s="12"/>
      <c r="C1524" s="12"/>
      <c r="D1524" s="12"/>
      <c r="E1524" s="8"/>
    </row>
    <row r="1525" spans="1:5" ht="12.75">
      <c r="A1525" s="11"/>
      <c r="B1525" s="12"/>
      <c r="C1525" s="12"/>
      <c r="D1525" s="12"/>
      <c r="E1525" s="8"/>
    </row>
    <row r="1526" spans="1:5" ht="12.75">
      <c r="A1526" s="11"/>
      <c r="B1526" s="12"/>
      <c r="C1526" s="12"/>
      <c r="D1526" s="12"/>
      <c r="E1526" s="8"/>
    </row>
    <row r="1527" spans="1:5" ht="12.75">
      <c r="A1527" s="11"/>
      <c r="B1527" s="12"/>
      <c r="C1527" s="12"/>
      <c r="D1527" s="12"/>
      <c r="E1527" s="8"/>
    </row>
    <row r="1528" spans="1:5" ht="12.75">
      <c r="A1528" s="11"/>
      <c r="B1528" s="12"/>
      <c r="C1528" s="12"/>
      <c r="D1528" s="12"/>
      <c r="E1528" s="8"/>
    </row>
    <row r="1529" spans="1:5" ht="12.75">
      <c r="A1529" s="11"/>
      <c r="B1529" s="12"/>
      <c r="C1529" s="12"/>
      <c r="D1529" s="12"/>
      <c r="E1529" s="8"/>
    </row>
    <row r="1530" spans="1:5" ht="12.75">
      <c r="A1530" s="11"/>
      <c r="B1530" s="12"/>
      <c r="C1530" s="12"/>
      <c r="D1530" s="12"/>
      <c r="E1530" s="8"/>
    </row>
    <row r="1531" spans="1:5" ht="12.75">
      <c r="A1531" s="11"/>
      <c r="B1531" s="12"/>
      <c r="C1531" s="12"/>
      <c r="D1531" s="12"/>
      <c r="E1531" s="8"/>
    </row>
    <row r="1532" spans="1:5" ht="12.75">
      <c r="A1532" s="11"/>
      <c r="B1532" s="12"/>
      <c r="C1532" s="12"/>
      <c r="D1532" s="12"/>
      <c r="E1532" s="8"/>
    </row>
    <row r="1533" spans="1:5" ht="12.75">
      <c r="A1533" s="11"/>
      <c r="B1533" s="12"/>
      <c r="C1533" s="12"/>
      <c r="D1533" s="12"/>
      <c r="E1533" s="8"/>
    </row>
    <row r="1534" spans="1:5" ht="12.75">
      <c r="A1534" s="11"/>
      <c r="B1534" s="12"/>
      <c r="C1534" s="12"/>
      <c r="D1534" s="12"/>
      <c r="E1534" s="8"/>
    </row>
    <row r="1535" spans="1:5" ht="12.75">
      <c r="A1535" s="11"/>
      <c r="B1535" s="12"/>
      <c r="C1535" s="12"/>
      <c r="D1535" s="12"/>
      <c r="E1535" s="8"/>
    </row>
    <row r="1536" spans="1:5" ht="12.75">
      <c r="A1536" s="11"/>
      <c r="B1536" s="12"/>
      <c r="C1536" s="12"/>
      <c r="D1536" s="12"/>
      <c r="E1536" s="8"/>
    </row>
    <row r="1537" spans="1:5" ht="12.75">
      <c r="A1537" s="11"/>
      <c r="B1537" s="12"/>
      <c r="C1537" s="12"/>
      <c r="D1537" s="12"/>
      <c r="E1537" s="8"/>
    </row>
    <row r="1538" spans="1:5" ht="12.75">
      <c r="A1538" s="11"/>
      <c r="B1538" s="12"/>
      <c r="C1538" s="12"/>
      <c r="D1538" s="12"/>
      <c r="E1538" s="8"/>
    </row>
    <row r="1539" spans="1:5" ht="12.75">
      <c r="A1539" s="11"/>
      <c r="B1539" s="12"/>
      <c r="C1539" s="12"/>
      <c r="D1539" s="12"/>
      <c r="E1539" s="8"/>
    </row>
    <row r="1540" spans="1:5" ht="12.75">
      <c r="A1540" s="11"/>
      <c r="B1540" s="12"/>
      <c r="C1540" s="12"/>
      <c r="D1540" s="12"/>
      <c r="E1540" s="8"/>
    </row>
    <row r="1541" spans="1:5" ht="12.75">
      <c r="A1541" s="11"/>
      <c r="B1541" s="12"/>
      <c r="C1541" s="12"/>
      <c r="D1541" s="12"/>
      <c r="E1541" s="8"/>
    </row>
    <row r="1542" spans="1:5" ht="12.75">
      <c r="A1542" s="11"/>
      <c r="B1542" s="12"/>
      <c r="C1542" s="12"/>
      <c r="D1542" s="12"/>
      <c r="E1542" s="8"/>
    </row>
    <row r="1543" spans="1:5" ht="12.75">
      <c r="A1543" s="11"/>
      <c r="B1543" s="12"/>
      <c r="C1543" s="12"/>
      <c r="D1543" s="12"/>
      <c r="E1543" s="8"/>
    </row>
    <row r="1544" spans="1:5" ht="12.75">
      <c r="A1544" s="11"/>
      <c r="B1544" s="12"/>
      <c r="C1544" s="12"/>
      <c r="D1544" s="12"/>
      <c r="E1544" s="8"/>
    </row>
    <row r="1545" spans="1:5" ht="12.75">
      <c r="A1545" s="11"/>
      <c r="B1545" s="12"/>
      <c r="C1545" s="12"/>
      <c r="D1545" s="12"/>
      <c r="E1545" s="8"/>
    </row>
    <row r="1546" spans="1:5" ht="12.75">
      <c r="A1546" s="11"/>
      <c r="B1546" s="12"/>
      <c r="C1546" s="12"/>
      <c r="D1546" s="12"/>
      <c r="E1546" s="8"/>
    </row>
    <row r="1547" spans="1:5" ht="12.75">
      <c r="A1547" s="11"/>
      <c r="B1547" s="12"/>
      <c r="C1547" s="12"/>
      <c r="D1547" s="12"/>
      <c r="E1547" s="8"/>
    </row>
    <row r="1548" spans="1:5" ht="12.75">
      <c r="A1548" s="11"/>
      <c r="B1548" s="12"/>
      <c r="C1548" s="12"/>
      <c r="D1548" s="12"/>
      <c r="E1548" s="8"/>
    </row>
    <row r="1549" spans="1:5" ht="12.75">
      <c r="A1549" s="11"/>
      <c r="B1549" s="12"/>
      <c r="C1549" s="12"/>
      <c r="D1549" s="12"/>
      <c r="E1549" s="8"/>
    </row>
    <row r="1550" spans="1:5" ht="12.75">
      <c r="A1550" s="11"/>
      <c r="B1550" s="12"/>
      <c r="C1550" s="12"/>
      <c r="D1550" s="12"/>
      <c r="E1550" s="8"/>
    </row>
    <row r="1551" spans="1:5" ht="12.75">
      <c r="A1551" s="11"/>
      <c r="B1551" s="12"/>
      <c r="C1551" s="12"/>
      <c r="D1551" s="12"/>
      <c r="E1551" s="8"/>
    </row>
    <row r="1552" spans="1:5" ht="12.75">
      <c r="A1552" s="11"/>
      <c r="B1552" s="12"/>
      <c r="C1552" s="12"/>
      <c r="D1552" s="12"/>
      <c r="E1552" s="8"/>
    </row>
    <row r="1553" spans="1:5" ht="12.75">
      <c r="A1553" s="11"/>
      <c r="B1553" s="12"/>
      <c r="C1553" s="12"/>
      <c r="D1553" s="12"/>
      <c r="E1553" s="8"/>
    </row>
    <row r="1554" spans="1:5" ht="12.75">
      <c r="A1554" s="11"/>
      <c r="B1554" s="12"/>
      <c r="C1554" s="12"/>
      <c r="D1554" s="12"/>
      <c r="E1554" s="8"/>
    </row>
    <row r="1555" spans="1:5" ht="12.75">
      <c r="A1555" s="11"/>
      <c r="B1555" s="12"/>
      <c r="C1555" s="12"/>
      <c r="D1555" s="12"/>
      <c r="E1555" s="8"/>
    </row>
    <row r="1556" spans="1:5" ht="12.75">
      <c r="A1556" s="11"/>
      <c r="B1556" s="12"/>
      <c r="C1556" s="12"/>
      <c r="D1556" s="12"/>
      <c r="E1556" s="8"/>
    </row>
    <row r="1557" spans="1:5" ht="12.75">
      <c r="A1557" s="11"/>
      <c r="B1557" s="12"/>
      <c r="C1557" s="12"/>
      <c r="D1557" s="12"/>
      <c r="E1557" s="8"/>
    </row>
    <row r="1558" spans="1:5" ht="12.75">
      <c r="A1558" s="11"/>
      <c r="B1558" s="12"/>
      <c r="C1558" s="12"/>
      <c r="D1558" s="12"/>
      <c r="E1558" s="8"/>
    </row>
    <row r="1559" spans="1:5" ht="12.75">
      <c r="A1559" s="11"/>
      <c r="B1559" s="12"/>
      <c r="C1559" s="12"/>
      <c r="D1559" s="12"/>
      <c r="E1559" s="8"/>
    </row>
    <row r="1560" spans="1:5" ht="12.75">
      <c r="A1560" s="11"/>
      <c r="B1560" s="12"/>
      <c r="C1560" s="12"/>
      <c r="D1560" s="12"/>
      <c r="E1560" s="8"/>
    </row>
    <row r="1561" spans="1:5" ht="12.75">
      <c r="A1561" s="11"/>
      <c r="B1561" s="12"/>
      <c r="C1561" s="12"/>
      <c r="D1561" s="12"/>
      <c r="E1561" s="8"/>
    </row>
    <row r="1562" spans="1:5" ht="12.75">
      <c r="A1562" s="11"/>
      <c r="B1562" s="12"/>
      <c r="C1562" s="12"/>
      <c r="D1562" s="12"/>
      <c r="E1562" s="8"/>
    </row>
    <row r="1563" spans="1:5" ht="12.75">
      <c r="A1563" s="11"/>
      <c r="B1563" s="12"/>
      <c r="C1563" s="12"/>
      <c r="D1563" s="12"/>
      <c r="E1563" s="8"/>
    </row>
    <row r="1564" spans="1:5" ht="12.75">
      <c r="A1564" s="11"/>
      <c r="B1564" s="12"/>
      <c r="C1564" s="12"/>
      <c r="D1564" s="12"/>
      <c r="E1564" s="8"/>
    </row>
    <row r="1565" spans="1:5" ht="12.75">
      <c r="A1565" s="11"/>
      <c r="B1565" s="12"/>
      <c r="C1565" s="12"/>
      <c r="D1565" s="12"/>
      <c r="E1565" s="8"/>
    </row>
    <row r="1566" spans="1:5" ht="12.75">
      <c r="A1566" s="11"/>
      <c r="B1566" s="12"/>
      <c r="C1566" s="12"/>
      <c r="D1566" s="12"/>
      <c r="E1566" s="8"/>
    </row>
    <row r="1567" spans="1:5" ht="12.75">
      <c r="A1567" s="11"/>
      <c r="B1567" s="12"/>
      <c r="C1567" s="12"/>
      <c r="D1567" s="12"/>
      <c r="E1567" s="8"/>
    </row>
    <row r="1568" spans="1:5" ht="12.75">
      <c r="A1568" s="11"/>
      <c r="B1568" s="12"/>
      <c r="C1568" s="12"/>
      <c r="D1568" s="12"/>
      <c r="E1568" s="8"/>
    </row>
    <row r="1569" spans="1:5" ht="12.75">
      <c r="A1569" s="11"/>
      <c r="B1569" s="12"/>
      <c r="C1569" s="12"/>
      <c r="D1569" s="12"/>
      <c r="E1569" s="8"/>
    </row>
    <row r="1570" spans="1:5" ht="12.75">
      <c r="A1570" s="11"/>
      <c r="B1570" s="12"/>
      <c r="C1570" s="12"/>
      <c r="D1570" s="12"/>
      <c r="E1570" s="8"/>
    </row>
    <row r="1571" spans="1:5" ht="12.75">
      <c r="A1571" s="11"/>
      <c r="B1571" s="12"/>
      <c r="C1571" s="12"/>
      <c r="D1571" s="12"/>
      <c r="E1571" s="8"/>
    </row>
    <row r="1572" spans="1:5" ht="12.75">
      <c r="A1572" s="11"/>
      <c r="B1572" s="12"/>
      <c r="C1572" s="12"/>
      <c r="D1572" s="12"/>
      <c r="E1572" s="8"/>
    </row>
    <row r="1573" spans="1:5" ht="12.75">
      <c r="A1573" s="11"/>
      <c r="B1573" s="12"/>
      <c r="C1573" s="12"/>
      <c r="D1573" s="12"/>
      <c r="E1573" s="8"/>
    </row>
    <row r="1574" spans="1:5" ht="12.75">
      <c r="A1574" s="11"/>
      <c r="B1574" s="12"/>
      <c r="C1574" s="12"/>
      <c r="D1574" s="12"/>
      <c r="E1574" s="8"/>
    </row>
    <row r="1575" spans="1:5" ht="12.75">
      <c r="A1575" s="11"/>
      <c r="B1575" s="12"/>
      <c r="C1575" s="12"/>
      <c r="D1575" s="12"/>
      <c r="E1575" s="8"/>
    </row>
    <row r="1576" spans="1:5" ht="12.75">
      <c r="A1576" s="11"/>
      <c r="B1576" s="12"/>
      <c r="C1576" s="12"/>
      <c r="D1576" s="12"/>
      <c r="E1576" s="8"/>
    </row>
    <row r="1577" spans="1:5" ht="12.75">
      <c r="A1577" s="11"/>
      <c r="B1577" s="12"/>
      <c r="C1577" s="12"/>
      <c r="D1577" s="12"/>
      <c r="E1577" s="8"/>
    </row>
    <row r="1578" spans="1:5" ht="12.75">
      <c r="A1578" s="11"/>
      <c r="B1578" s="12"/>
      <c r="C1578" s="12"/>
      <c r="D1578" s="12"/>
      <c r="E1578" s="8"/>
    </row>
    <row r="1579" spans="1:5" ht="12.75">
      <c r="A1579" s="11"/>
      <c r="B1579" s="12"/>
      <c r="C1579" s="12"/>
      <c r="D1579" s="12"/>
      <c r="E1579" s="8"/>
    </row>
    <row r="1580" spans="1:5" ht="12.75">
      <c r="A1580" s="11"/>
      <c r="B1580" s="12"/>
      <c r="C1580" s="12"/>
      <c r="D1580" s="12"/>
      <c r="E1580" s="8"/>
    </row>
    <row r="1581" spans="1:5" ht="12.75">
      <c r="A1581" s="11"/>
      <c r="B1581" s="12"/>
      <c r="C1581" s="12"/>
      <c r="D1581" s="12"/>
      <c r="E1581" s="8"/>
    </row>
    <row r="1582" spans="1:5" ht="12.75">
      <c r="A1582" s="11"/>
      <c r="B1582" s="12"/>
      <c r="C1582" s="12"/>
      <c r="D1582" s="12"/>
      <c r="E1582" s="8"/>
    </row>
    <row r="1583" spans="1:5" ht="12.75">
      <c r="A1583" s="11"/>
      <c r="B1583" s="12"/>
      <c r="C1583" s="12"/>
      <c r="D1583" s="12"/>
      <c r="E1583" s="8"/>
    </row>
    <row r="1584" spans="1:5" ht="12.75">
      <c r="A1584" s="11"/>
      <c r="B1584" s="12"/>
      <c r="C1584" s="12"/>
      <c r="D1584" s="12"/>
      <c r="E1584" s="8"/>
    </row>
    <row r="1585" spans="1:5" ht="12.75">
      <c r="A1585" s="11"/>
      <c r="B1585" s="12"/>
      <c r="C1585" s="12"/>
      <c r="D1585" s="12"/>
      <c r="E1585" s="8"/>
    </row>
    <row r="1586" spans="1:5" ht="12.75">
      <c r="A1586" s="11"/>
      <c r="B1586" s="12"/>
      <c r="C1586" s="12"/>
      <c r="D1586" s="12"/>
      <c r="E1586" s="8"/>
    </row>
    <row r="1587" spans="1:5" ht="12.75">
      <c r="A1587" s="11"/>
      <c r="B1587" s="12"/>
      <c r="C1587" s="12"/>
      <c r="D1587" s="12"/>
      <c r="E1587" s="8"/>
    </row>
    <row r="1588" spans="1:5" ht="12.75">
      <c r="A1588" s="11"/>
      <c r="B1588" s="12"/>
      <c r="C1588" s="12"/>
      <c r="D1588" s="12"/>
      <c r="E1588" s="8"/>
    </row>
    <row r="1589" spans="1:5" ht="12.75">
      <c r="A1589" s="11"/>
      <c r="B1589" s="12"/>
      <c r="C1589" s="12"/>
      <c r="D1589" s="12"/>
      <c r="E1589" s="8"/>
    </row>
    <row r="1590" spans="1:5" ht="12.75">
      <c r="A1590" s="11"/>
      <c r="B1590" s="12"/>
      <c r="C1590" s="12"/>
      <c r="D1590" s="12"/>
      <c r="E1590" s="8"/>
    </row>
    <row r="1591" spans="1:5" ht="12.75">
      <c r="A1591" s="11"/>
      <c r="B1591" s="12"/>
      <c r="C1591" s="12"/>
      <c r="D1591" s="12"/>
      <c r="E1591" s="8"/>
    </row>
    <row r="1592" spans="1:5" ht="12.75">
      <c r="A1592" s="11"/>
      <c r="B1592" s="12"/>
      <c r="C1592" s="12"/>
      <c r="D1592" s="12"/>
      <c r="E1592" s="8"/>
    </row>
    <row r="1593" spans="1:5" ht="12.75">
      <c r="A1593" s="11"/>
      <c r="B1593" s="12"/>
      <c r="C1593" s="12"/>
      <c r="D1593" s="12"/>
      <c r="E1593" s="8"/>
    </row>
    <row r="1594" spans="1:5" ht="12.75">
      <c r="A1594" s="11"/>
      <c r="B1594" s="12"/>
      <c r="C1594" s="12"/>
      <c r="D1594" s="12"/>
      <c r="E1594" s="8"/>
    </row>
    <row r="1595" spans="1:5" ht="12.75">
      <c r="A1595" s="11"/>
      <c r="B1595" s="12"/>
      <c r="C1595" s="12"/>
      <c r="D1595" s="12"/>
      <c r="E1595" s="8"/>
    </row>
    <row r="1596" spans="1:5" ht="12.75">
      <c r="A1596" s="11"/>
      <c r="B1596" s="12"/>
      <c r="C1596" s="12"/>
      <c r="D1596" s="12"/>
      <c r="E1596" s="8"/>
    </row>
    <row r="1597" spans="1:5" ht="12.75">
      <c r="A1597" s="11"/>
      <c r="B1597" s="12"/>
      <c r="C1597" s="12"/>
      <c r="D1597" s="12"/>
      <c r="E1597" s="8"/>
    </row>
    <row r="1598" spans="1:5" ht="12.75">
      <c r="A1598" s="11"/>
      <c r="B1598" s="12"/>
      <c r="C1598" s="12"/>
      <c r="D1598" s="12"/>
      <c r="E1598" s="8"/>
    </row>
    <row r="1599" spans="1:5" ht="12.75">
      <c r="A1599" s="11"/>
      <c r="B1599" s="12"/>
      <c r="C1599" s="12"/>
      <c r="D1599" s="12"/>
      <c r="E1599" s="8"/>
    </row>
    <row r="1600" spans="1:5" ht="12.75">
      <c r="A1600" s="11"/>
      <c r="B1600" s="12"/>
      <c r="C1600" s="12"/>
      <c r="D1600" s="12"/>
      <c r="E1600" s="8"/>
    </row>
    <row r="1601" spans="1:5" ht="12.75">
      <c r="A1601" s="11"/>
      <c r="B1601" s="12"/>
      <c r="C1601" s="12"/>
      <c r="D1601" s="12"/>
      <c r="E1601" s="8"/>
    </row>
    <row r="1602" spans="1:5" ht="12.75">
      <c r="A1602" s="11"/>
      <c r="B1602" s="12"/>
      <c r="C1602" s="12"/>
      <c r="D1602" s="12"/>
      <c r="E1602" s="8"/>
    </row>
    <row r="1603" spans="1:5" ht="12.75">
      <c r="A1603" s="11"/>
      <c r="B1603" s="12"/>
      <c r="C1603" s="12"/>
      <c r="D1603" s="12"/>
      <c r="E1603" s="8"/>
    </row>
    <row r="1604" spans="1:5" ht="12.75">
      <c r="A1604" s="11"/>
      <c r="B1604" s="12"/>
      <c r="C1604" s="12"/>
      <c r="D1604" s="12"/>
      <c r="E1604" s="8"/>
    </row>
    <row r="1605" spans="1:5" ht="12.75">
      <c r="A1605" s="11"/>
      <c r="B1605" s="12"/>
      <c r="C1605" s="12"/>
      <c r="D1605" s="12"/>
      <c r="E1605" s="8"/>
    </row>
    <row r="1606" spans="1:5" ht="12.75">
      <c r="A1606" s="11"/>
      <c r="B1606" s="12"/>
      <c r="C1606" s="12"/>
      <c r="D1606" s="12"/>
      <c r="E1606" s="8"/>
    </row>
    <row r="1607" spans="1:5" ht="12.75">
      <c r="A1607" s="11"/>
      <c r="B1607" s="12"/>
      <c r="C1607" s="12"/>
      <c r="D1607" s="12"/>
      <c r="E1607" s="8"/>
    </row>
    <row r="1608" spans="1:5" ht="12.75">
      <c r="A1608" s="11"/>
      <c r="B1608" s="12"/>
      <c r="C1608" s="12"/>
      <c r="D1608" s="12"/>
      <c r="E1608" s="8"/>
    </row>
    <row r="1609" spans="1:5" ht="12.75">
      <c r="A1609" s="11"/>
      <c r="B1609" s="12"/>
      <c r="C1609" s="12"/>
      <c r="D1609" s="12"/>
      <c r="E1609" s="8"/>
    </row>
    <row r="1610" spans="1:5" ht="12.75">
      <c r="A1610" s="11"/>
      <c r="B1610" s="12"/>
      <c r="C1610" s="12"/>
      <c r="D1610" s="12"/>
      <c r="E1610" s="8"/>
    </row>
    <row r="1611" spans="1:5" ht="12.75">
      <c r="A1611" s="11"/>
      <c r="B1611" s="12"/>
      <c r="C1611" s="12"/>
      <c r="D1611" s="12"/>
      <c r="E1611" s="8"/>
    </row>
    <row r="1612" spans="1:5" ht="12.75">
      <c r="A1612" s="11"/>
      <c r="B1612" s="12"/>
      <c r="C1612" s="12"/>
      <c r="D1612" s="12"/>
      <c r="E1612" s="8"/>
    </row>
    <row r="1613" spans="1:5" ht="12.75">
      <c r="A1613" s="11"/>
      <c r="B1613" s="12"/>
      <c r="C1613" s="12"/>
      <c r="D1613" s="12"/>
      <c r="E1613" s="8"/>
    </row>
    <row r="1614" spans="1:5" ht="12.75">
      <c r="A1614" s="11"/>
      <c r="B1614" s="12"/>
      <c r="C1614" s="12"/>
      <c r="D1614" s="12"/>
      <c r="E1614" s="8"/>
    </row>
    <row r="1615" spans="1:5" ht="12.75">
      <c r="A1615" s="11"/>
      <c r="B1615" s="12"/>
      <c r="C1615" s="12"/>
      <c r="D1615" s="12"/>
      <c r="E1615" s="8"/>
    </row>
    <row r="1616" spans="1:5" ht="12.75">
      <c r="A1616" s="11"/>
      <c r="B1616" s="12"/>
      <c r="C1616" s="12"/>
      <c r="D1616" s="12"/>
      <c r="E1616" s="8"/>
    </row>
    <row r="1617" spans="1:5" ht="12.75">
      <c r="A1617" s="11"/>
      <c r="B1617" s="12"/>
      <c r="C1617" s="12"/>
      <c r="D1617" s="12"/>
      <c r="E1617" s="8"/>
    </row>
    <row r="1618" spans="1:5" ht="12.75">
      <c r="A1618" s="11"/>
      <c r="B1618" s="12"/>
      <c r="C1618" s="12"/>
      <c r="D1618" s="12"/>
      <c r="E1618" s="8"/>
    </row>
    <row r="1619" spans="1:5" ht="12.75">
      <c r="A1619" s="11"/>
      <c r="B1619" s="12"/>
      <c r="C1619" s="12"/>
      <c r="D1619" s="12"/>
      <c r="E1619" s="8"/>
    </row>
    <row r="1620" spans="1:5" ht="12.75">
      <c r="A1620" s="11"/>
      <c r="B1620" s="12"/>
      <c r="C1620" s="12"/>
      <c r="D1620" s="12"/>
      <c r="E1620" s="8"/>
    </row>
    <row r="1621" spans="1:5" ht="12.75">
      <c r="A1621" s="11"/>
      <c r="B1621" s="12"/>
      <c r="C1621" s="12"/>
      <c r="D1621" s="12"/>
      <c r="E1621" s="8"/>
    </row>
    <row r="1622" spans="1:5" ht="12.75">
      <c r="A1622" s="11"/>
      <c r="B1622" s="12"/>
      <c r="C1622" s="12"/>
      <c r="D1622" s="12"/>
      <c r="E1622" s="8"/>
    </row>
    <row r="1623" spans="1:5" ht="12.75">
      <c r="A1623" s="11"/>
      <c r="B1623" s="12"/>
      <c r="C1623" s="12"/>
      <c r="D1623" s="12"/>
      <c r="E1623" s="8"/>
    </row>
    <row r="1624" spans="1:5" ht="12.75">
      <c r="A1624" s="11"/>
      <c r="B1624" s="12"/>
      <c r="C1624" s="12"/>
      <c r="D1624" s="12"/>
      <c r="E1624" s="8"/>
    </row>
    <row r="1625" spans="1:5" ht="12.75">
      <c r="A1625" s="11"/>
      <c r="B1625" s="12"/>
      <c r="C1625" s="12"/>
      <c r="D1625" s="12"/>
      <c r="E1625" s="8"/>
    </row>
    <row r="1626" spans="1:5" ht="12.75">
      <c r="A1626" s="11"/>
      <c r="B1626" s="12"/>
      <c r="C1626" s="12"/>
      <c r="D1626" s="12"/>
      <c r="E1626" s="8"/>
    </row>
    <row r="1627" spans="1:5" ht="12.75">
      <c r="A1627" s="11"/>
      <c r="B1627" s="12"/>
      <c r="C1627" s="12"/>
      <c r="D1627" s="12"/>
      <c r="E1627" s="8"/>
    </row>
    <row r="1628" spans="1:5" ht="12.75">
      <c r="A1628" s="11"/>
      <c r="B1628" s="12"/>
      <c r="C1628" s="12"/>
      <c r="D1628" s="12"/>
      <c r="E1628" s="8"/>
    </row>
    <row r="1629" spans="1:5" ht="12.75">
      <c r="A1629" s="11"/>
      <c r="B1629" s="12"/>
      <c r="C1629" s="12"/>
      <c r="D1629" s="12"/>
      <c r="E1629" s="8"/>
    </row>
    <row r="1630" spans="1:5" ht="12.75">
      <c r="A1630" s="11"/>
      <c r="B1630" s="12"/>
      <c r="C1630" s="12"/>
      <c r="D1630" s="12"/>
      <c r="E1630" s="8"/>
    </row>
    <row r="1631" spans="1:5" ht="12.75">
      <c r="A1631" s="11"/>
      <c r="B1631" s="12"/>
      <c r="C1631" s="12"/>
      <c r="D1631" s="12"/>
      <c r="E1631" s="8"/>
    </row>
    <row r="1632" spans="1:5" ht="12.75">
      <c r="A1632" s="11"/>
      <c r="B1632" s="12"/>
      <c r="C1632" s="12"/>
      <c r="D1632" s="12"/>
      <c r="E1632" s="8"/>
    </row>
    <row r="1633" spans="1:5" ht="12.75">
      <c r="A1633" s="11"/>
      <c r="B1633" s="12"/>
      <c r="C1633" s="12"/>
      <c r="D1633" s="12"/>
      <c r="E1633" s="8"/>
    </row>
    <row r="1634" spans="1:5" ht="12.75">
      <c r="A1634" s="11"/>
      <c r="B1634" s="12"/>
      <c r="C1634" s="12"/>
      <c r="D1634" s="12"/>
      <c r="E1634" s="8"/>
    </row>
    <row r="1635" spans="1:5" ht="12.75">
      <c r="A1635" s="11"/>
      <c r="B1635" s="12"/>
      <c r="C1635" s="12"/>
      <c r="D1635" s="12"/>
      <c r="E1635" s="8"/>
    </row>
    <row r="1636" spans="1:5" ht="12.75">
      <c r="A1636" s="11"/>
      <c r="B1636" s="12"/>
      <c r="C1636" s="12"/>
      <c r="D1636" s="12"/>
      <c r="E1636" s="8"/>
    </row>
    <row r="1637" spans="1:5" ht="12.75">
      <c r="A1637" s="11"/>
      <c r="B1637" s="12"/>
      <c r="C1637" s="12"/>
      <c r="D1637" s="12"/>
      <c r="E1637" s="8"/>
    </row>
    <row r="1638" spans="1:5" ht="12.75">
      <c r="A1638" s="11"/>
      <c r="B1638" s="12"/>
      <c r="C1638" s="12"/>
      <c r="D1638" s="12"/>
      <c r="E1638" s="8"/>
    </row>
    <row r="1639" spans="1:5" ht="12.75">
      <c r="A1639" s="11"/>
      <c r="B1639" s="12"/>
      <c r="C1639" s="12"/>
      <c r="D1639" s="12"/>
      <c r="E1639" s="8"/>
    </row>
    <row r="1640" spans="1:5" ht="12.75">
      <c r="A1640" s="11"/>
      <c r="B1640" s="12"/>
      <c r="C1640" s="12"/>
      <c r="D1640" s="12"/>
      <c r="E1640" s="8"/>
    </row>
    <row r="1641" spans="1:5" ht="12.75">
      <c r="A1641" s="11"/>
      <c r="B1641" s="12"/>
      <c r="C1641" s="12"/>
      <c r="D1641" s="12"/>
      <c r="E1641" s="8"/>
    </row>
    <row r="1642" spans="1:5" ht="12.75">
      <c r="A1642" s="11"/>
      <c r="B1642" s="12"/>
      <c r="C1642" s="12"/>
      <c r="D1642" s="12"/>
      <c r="E1642" s="8"/>
    </row>
    <row r="1643" spans="1:5" ht="12.75">
      <c r="A1643" s="11"/>
      <c r="B1643" s="12"/>
      <c r="C1643" s="12"/>
      <c r="D1643" s="12"/>
      <c r="E1643" s="8"/>
    </row>
    <row r="1644" spans="1:5" ht="12.75">
      <c r="A1644" s="11"/>
      <c r="B1644" s="12"/>
      <c r="C1644" s="12"/>
      <c r="D1644" s="12"/>
      <c r="E1644" s="8"/>
    </row>
    <row r="1645" spans="1:5" ht="12.75">
      <c r="A1645" s="11"/>
      <c r="B1645" s="12"/>
      <c r="C1645" s="12"/>
      <c r="D1645" s="12"/>
      <c r="E1645" s="8"/>
    </row>
    <row r="1646" spans="1:5" ht="12.75">
      <c r="A1646" s="11"/>
      <c r="B1646" s="12"/>
      <c r="C1646" s="12"/>
      <c r="D1646" s="12"/>
      <c r="E1646" s="8"/>
    </row>
    <row r="1647" spans="1:5" ht="12.75">
      <c r="A1647" s="11"/>
      <c r="B1647" s="12"/>
      <c r="C1647" s="12"/>
      <c r="D1647" s="12"/>
      <c r="E1647" s="8"/>
    </row>
    <row r="1648" spans="1:5" ht="12.75">
      <c r="A1648" s="11"/>
      <c r="B1648" s="12"/>
      <c r="C1648" s="12"/>
      <c r="D1648" s="12"/>
      <c r="E1648" s="8"/>
    </row>
    <row r="1649" spans="1:5" ht="12.75">
      <c r="A1649" s="11"/>
      <c r="B1649" s="12"/>
      <c r="C1649" s="12"/>
      <c r="D1649" s="12"/>
      <c r="E1649" s="8"/>
    </row>
    <row r="1650" spans="1:5" ht="12.75">
      <c r="A1650" s="11"/>
      <c r="B1650" s="12"/>
      <c r="C1650" s="12"/>
      <c r="D1650" s="12"/>
      <c r="E1650" s="8"/>
    </row>
    <row r="1651" spans="1:5" ht="12.75">
      <c r="A1651" s="11"/>
      <c r="B1651" s="12"/>
      <c r="C1651" s="12"/>
      <c r="D1651" s="12"/>
      <c r="E1651" s="8"/>
    </row>
    <row r="1652" spans="1:5" ht="12.75">
      <c r="A1652" s="11"/>
      <c r="B1652" s="12"/>
      <c r="C1652" s="12"/>
      <c r="D1652" s="12"/>
      <c r="E1652" s="8"/>
    </row>
    <row r="1653" spans="1:5" ht="12.75">
      <c r="A1653" s="11"/>
      <c r="B1653" s="12"/>
      <c r="C1653" s="12"/>
      <c r="D1653" s="12"/>
      <c r="E1653" s="8"/>
    </row>
    <row r="1654" spans="1:5" ht="12.75">
      <c r="A1654" s="11"/>
      <c r="B1654" s="12"/>
      <c r="C1654" s="12"/>
      <c r="D1654" s="12"/>
      <c r="E1654" s="8"/>
    </row>
    <row r="1655" spans="1:5" ht="12.75">
      <c r="A1655" s="11"/>
      <c r="B1655" s="12"/>
      <c r="C1655" s="12"/>
      <c r="D1655" s="12"/>
      <c r="E1655" s="8"/>
    </row>
    <row r="1656" spans="1:5" ht="12.75">
      <c r="A1656" s="11"/>
      <c r="B1656" s="12"/>
      <c r="C1656" s="12"/>
      <c r="D1656" s="12"/>
      <c r="E1656" s="8"/>
    </row>
    <row r="1657" spans="1:5" ht="12.75">
      <c r="A1657" s="11"/>
      <c r="B1657" s="12"/>
      <c r="C1657" s="12"/>
      <c r="D1657" s="12"/>
      <c r="E1657" s="8"/>
    </row>
    <row r="1658" spans="1:5" ht="12.75">
      <c r="A1658" s="11"/>
      <c r="B1658" s="12"/>
      <c r="C1658" s="12"/>
      <c r="D1658" s="12"/>
      <c r="E1658" s="8"/>
    </row>
    <row r="1659" spans="1:5" ht="12.75">
      <c r="A1659" s="11"/>
      <c r="B1659" s="12"/>
      <c r="C1659" s="12"/>
      <c r="D1659" s="12"/>
      <c r="E1659" s="8"/>
    </row>
    <row r="1660" spans="1:5" ht="12.75">
      <c r="A1660" s="11"/>
      <c r="B1660" s="12"/>
      <c r="C1660" s="12"/>
      <c r="D1660" s="12"/>
      <c r="E1660" s="8"/>
    </row>
    <row r="1661" spans="1:5" ht="12.75">
      <c r="A1661" s="11"/>
      <c r="B1661" s="12"/>
      <c r="C1661" s="12"/>
      <c r="D1661" s="12"/>
      <c r="E1661" s="8"/>
    </row>
    <row r="1662" spans="1:5" ht="12.75">
      <c r="A1662" s="11"/>
      <c r="B1662" s="12"/>
      <c r="C1662" s="12"/>
      <c r="D1662" s="12"/>
      <c r="E1662" s="8"/>
    </row>
    <row r="1663" spans="1:5" ht="12.75">
      <c r="A1663" s="11"/>
      <c r="B1663" s="12"/>
      <c r="C1663" s="12"/>
      <c r="D1663" s="12"/>
      <c r="E1663" s="8"/>
    </row>
    <row r="1664" spans="1:5" ht="12.75">
      <c r="A1664" s="11"/>
      <c r="B1664" s="12"/>
      <c r="C1664" s="12"/>
      <c r="D1664" s="12"/>
      <c r="E1664" s="8"/>
    </row>
    <row r="1665" spans="1:5" ht="12.75">
      <c r="A1665" s="11"/>
      <c r="B1665" s="12"/>
      <c r="C1665" s="12"/>
      <c r="D1665" s="12"/>
      <c r="E1665" s="8"/>
    </row>
    <row r="1666" spans="1:5" ht="12.75">
      <c r="A1666" s="11"/>
      <c r="B1666" s="12"/>
      <c r="C1666" s="12"/>
      <c r="D1666" s="12"/>
      <c r="E1666" s="8"/>
    </row>
    <row r="1667" spans="1:5" ht="12.75">
      <c r="A1667" s="11"/>
      <c r="B1667" s="12"/>
      <c r="C1667" s="12"/>
      <c r="D1667" s="12"/>
      <c r="E1667" s="8"/>
    </row>
    <row r="1668" spans="1:5" ht="12.75">
      <c r="A1668" s="11"/>
      <c r="B1668" s="12"/>
      <c r="C1668" s="12"/>
      <c r="D1668" s="12"/>
      <c r="E1668" s="8"/>
    </row>
    <row r="1669" spans="1:5" ht="12.75">
      <c r="A1669" s="11"/>
      <c r="B1669" s="12"/>
      <c r="C1669" s="12"/>
      <c r="D1669" s="12"/>
      <c r="E1669" s="8"/>
    </row>
    <row r="1670" spans="1:5" ht="12.75">
      <c r="A1670" s="11"/>
      <c r="B1670" s="12"/>
      <c r="C1670" s="12"/>
      <c r="D1670" s="12"/>
      <c r="E1670" s="8"/>
    </row>
    <row r="1671" spans="1:5" ht="12.75">
      <c r="A1671" s="11"/>
      <c r="B1671" s="12"/>
      <c r="C1671" s="12"/>
      <c r="D1671" s="12"/>
      <c r="E1671" s="8"/>
    </row>
    <row r="1672" spans="1:5" ht="12.75">
      <c r="A1672" s="11"/>
      <c r="B1672" s="12"/>
      <c r="C1672" s="12"/>
      <c r="D1672" s="12"/>
      <c r="E1672" s="8"/>
    </row>
    <row r="1673" spans="1:5" ht="12.75">
      <c r="A1673" s="11"/>
      <c r="B1673" s="12"/>
      <c r="C1673" s="12"/>
      <c r="D1673" s="12"/>
      <c r="E1673" s="8"/>
    </row>
    <row r="1674" spans="1:5" ht="12.75">
      <c r="A1674" s="11"/>
      <c r="B1674" s="12"/>
      <c r="C1674" s="12"/>
      <c r="D1674" s="12"/>
      <c r="E1674" s="8"/>
    </row>
    <row r="1675" spans="1:5" ht="12.75">
      <c r="A1675" s="11"/>
      <c r="B1675" s="12"/>
      <c r="C1675" s="12"/>
      <c r="D1675" s="12"/>
      <c r="E1675" s="8"/>
    </row>
    <row r="1676" spans="1:5" ht="12.75">
      <c r="A1676" s="11"/>
      <c r="B1676" s="12"/>
      <c r="C1676" s="12"/>
      <c r="D1676" s="12"/>
      <c r="E1676" s="8"/>
    </row>
    <row r="1677" spans="1:5" ht="12.75">
      <c r="A1677" s="11"/>
      <c r="B1677" s="12"/>
      <c r="C1677" s="12"/>
      <c r="D1677" s="12"/>
      <c r="E1677" s="8"/>
    </row>
    <row r="1678" spans="1:5" ht="12.75">
      <c r="A1678" s="11"/>
      <c r="B1678" s="12"/>
      <c r="C1678" s="12"/>
      <c r="D1678" s="12"/>
      <c r="E1678" s="8"/>
    </row>
    <row r="1679" spans="1:5" ht="12.75">
      <c r="A1679" s="11"/>
      <c r="B1679" s="12"/>
      <c r="C1679" s="12"/>
      <c r="D1679" s="12"/>
      <c r="E1679" s="8"/>
    </row>
    <row r="1680" spans="1:5" ht="12.75">
      <c r="A1680" s="11"/>
      <c r="B1680" s="12"/>
      <c r="C1680" s="12"/>
      <c r="D1680" s="12"/>
      <c r="E1680" s="8"/>
    </row>
    <row r="1681" spans="1:5" ht="12.75">
      <c r="A1681" s="11"/>
      <c r="B1681" s="12"/>
      <c r="C1681" s="12"/>
      <c r="D1681" s="12"/>
      <c r="E1681" s="8"/>
    </row>
    <row r="1682" spans="1:5" ht="12.75">
      <c r="A1682" s="11"/>
      <c r="B1682" s="12"/>
      <c r="C1682" s="12"/>
      <c r="D1682" s="12"/>
      <c r="E1682" s="8"/>
    </row>
    <row r="1683" spans="1:5" ht="12.75">
      <c r="A1683" s="11"/>
      <c r="B1683" s="12"/>
      <c r="C1683" s="12"/>
      <c r="D1683" s="12"/>
      <c r="E1683" s="8"/>
    </row>
    <row r="1684" spans="1:5" ht="12.75">
      <c r="A1684" s="11"/>
      <c r="B1684" s="12"/>
      <c r="C1684" s="12"/>
      <c r="D1684" s="12"/>
      <c r="E1684" s="8"/>
    </row>
    <row r="1685" spans="1:5" ht="12.75">
      <c r="A1685" s="11"/>
      <c r="B1685" s="12"/>
      <c r="C1685" s="12"/>
      <c r="D1685" s="12"/>
      <c r="E1685" s="8"/>
    </row>
    <row r="1686" spans="1:5" ht="12.75">
      <c r="A1686" s="11"/>
      <c r="B1686" s="12"/>
      <c r="C1686" s="12"/>
      <c r="D1686" s="12"/>
      <c r="E1686" s="8"/>
    </row>
    <row r="1687" spans="1:5" ht="12.75">
      <c r="A1687" s="11"/>
      <c r="B1687" s="12"/>
      <c r="C1687" s="12"/>
      <c r="D1687" s="12"/>
      <c r="E1687" s="8"/>
    </row>
    <row r="1688" spans="1:5" ht="12.75">
      <c r="A1688" s="11"/>
      <c r="B1688" s="12"/>
      <c r="C1688" s="12"/>
      <c r="D1688" s="12"/>
      <c r="E1688" s="8"/>
    </row>
    <row r="1689" spans="1:5" ht="12.75">
      <c r="A1689" s="11"/>
      <c r="B1689" s="12"/>
      <c r="C1689" s="12"/>
      <c r="D1689" s="12"/>
      <c r="E1689" s="8"/>
    </row>
    <row r="1690" spans="1:5" ht="12.75">
      <c r="A1690" s="11"/>
      <c r="B1690" s="12"/>
      <c r="C1690" s="12"/>
      <c r="D1690" s="12"/>
      <c r="E1690" s="8"/>
    </row>
    <row r="1691" spans="1:5" ht="12.75">
      <c r="A1691" s="11"/>
      <c r="B1691" s="12"/>
      <c r="C1691" s="12"/>
      <c r="D1691" s="12"/>
      <c r="E1691" s="8"/>
    </row>
    <row r="1692" spans="1:5" ht="12.75">
      <c r="A1692" s="11"/>
      <c r="B1692" s="12"/>
      <c r="C1692" s="12"/>
      <c r="D1692" s="12"/>
      <c r="E1692" s="8"/>
    </row>
    <row r="1693" spans="1:5" ht="12.75">
      <c r="A1693" s="11"/>
      <c r="B1693" s="12"/>
      <c r="C1693" s="12"/>
      <c r="D1693" s="12"/>
      <c r="E1693" s="8"/>
    </row>
    <row r="1694" spans="1:5" ht="12.75">
      <c r="A1694" s="11"/>
      <c r="B1694" s="12"/>
      <c r="C1694" s="12"/>
      <c r="D1694" s="12"/>
      <c r="E1694" s="8"/>
    </row>
    <row r="1695" spans="1:5" ht="12.75">
      <c r="A1695" s="11"/>
      <c r="B1695" s="12"/>
      <c r="C1695" s="12"/>
      <c r="D1695" s="12"/>
      <c r="E1695" s="8"/>
    </row>
    <row r="1696" spans="1:5" ht="12.75">
      <c r="A1696" s="11"/>
      <c r="B1696" s="12"/>
      <c r="C1696" s="12"/>
      <c r="D1696" s="12"/>
      <c r="E1696" s="8"/>
    </row>
    <row r="1697" spans="1:5" ht="12.75">
      <c r="A1697" s="11"/>
      <c r="B1697" s="12"/>
      <c r="C1697" s="12"/>
      <c r="D1697" s="12"/>
      <c r="E1697" s="8"/>
    </row>
    <row r="1698" spans="1:5" ht="12.75">
      <c r="A1698" s="11"/>
      <c r="B1698" s="12"/>
      <c r="C1698" s="12"/>
      <c r="D1698" s="12"/>
      <c r="E1698" s="8"/>
    </row>
    <row r="1699" spans="1:5" ht="12.75">
      <c r="A1699" s="11"/>
      <c r="B1699" s="12"/>
      <c r="C1699" s="12"/>
      <c r="D1699" s="12"/>
      <c r="E1699" s="8"/>
    </row>
    <row r="1700" spans="1:5" ht="12.75">
      <c r="A1700" s="11"/>
      <c r="B1700" s="12"/>
      <c r="C1700" s="12"/>
      <c r="D1700" s="12"/>
      <c r="E1700" s="8"/>
    </row>
    <row r="1701" spans="1:5" ht="12.75">
      <c r="A1701" s="11"/>
      <c r="B1701" s="12"/>
      <c r="C1701" s="12"/>
      <c r="D1701" s="12"/>
      <c r="E1701" s="8"/>
    </row>
    <row r="1702" spans="1:5" ht="12.75">
      <c r="A1702" s="11"/>
      <c r="B1702" s="12"/>
      <c r="C1702" s="12"/>
      <c r="D1702" s="12"/>
      <c r="E1702" s="8"/>
    </row>
    <row r="1703" spans="1:5" ht="12.75">
      <c r="A1703" s="11"/>
      <c r="B1703" s="12"/>
      <c r="C1703" s="12"/>
      <c r="D1703" s="12"/>
      <c r="E1703" s="8"/>
    </row>
    <row r="1704" spans="1:5" ht="12.75">
      <c r="A1704" s="11"/>
      <c r="B1704" s="12"/>
      <c r="C1704" s="12"/>
      <c r="D1704" s="12"/>
      <c r="E1704" s="8"/>
    </row>
    <row r="1705" spans="1:5" ht="12.75">
      <c r="A1705" s="11"/>
      <c r="B1705" s="12"/>
      <c r="C1705" s="12"/>
      <c r="D1705" s="12"/>
      <c r="E1705" s="8"/>
    </row>
    <row r="1706" spans="1:5" ht="12.75">
      <c r="A1706" s="11"/>
      <c r="B1706" s="12"/>
      <c r="C1706" s="12"/>
      <c r="D1706" s="12"/>
      <c r="E1706" s="8"/>
    </row>
    <row r="1707" spans="1:5" ht="12.75">
      <c r="A1707" s="11"/>
      <c r="B1707" s="12"/>
      <c r="C1707" s="12"/>
      <c r="D1707" s="12"/>
      <c r="E1707" s="8"/>
    </row>
    <row r="1708" spans="1:5" ht="12.75">
      <c r="A1708" s="11"/>
      <c r="B1708" s="12"/>
      <c r="C1708" s="12"/>
      <c r="D1708" s="12"/>
      <c r="E1708" s="8"/>
    </row>
    <row r="1709" spans="1:5" ht="12.75">
      <c r="A1709" s="11"/>
      <c r="B1709" s="12"/>
      <c r="C1709" s="12"/>
      <c r="D1709" s="12"/>
      <c r="E1709" s="8"/>
    </row>
    <row r="1710" spans="1:5" ht="12.75">
      <c r="A1710" s="11"/>
      <c r="B1710" s="12"/>
      <c r="C1710" s="12"/>
      <c r="D1710" s="12"/>
      <c r="E1710" s="8"/>
    </row>
    <row r="1711" spans="1:5" ht="12.75">
      <c r="A1711" s="11"/>
      <c r="B1711" s="12"/>
      <c r="C1711" s="12"/>
      <c r="D1711" s="12"/>
      <c r="E1711" s="8"/>
    </row>
    <row r="1712" spans="1:5" ht="12.75">
      <c r="A1712" s="11"/>
      <c r="B1712" s="12"/>
      <c r="C1712" s="12"/>
      <c r="D1712" s="12"/>
      <c r="E1712" s="8"/>
    </row>
    <row r="1713" spans="1:5" ht="12.75">
      <c r="A1713" s="11"/>
      <c r="B1713" s="12"/>
      <c r="C1713" s="12"/>
      <c r="D1713" s="12"/>
      <c r="E1713" s="8"/>
    </row>
    <row r="1714" spans="1:5" ht="12.75">
      <c r="A1714" s="11"/>
      <c r="B1714" s="12"/>
      <c r="C1714" s="12"/>
      <c r="D1714" s="12"/>
      <c r="E1714" s="8"/>
    </row>
    <row r="1715" spans="1:5" ht="12.75">
      <c r="A1715" s="11"/>
      <c r="B1715" s="12"/>
      <c r="C1715" s="12"/>
      <c r="D1715" s="12"/>
      <c r="E1715" s="8"/>
    </row>
    <row r="1716" spans="1:5" ht="12.75">
      <c r="A1716" s="11"/>
      <c r="B1716" s="12"/>
      <c r="C1716" s="12"/>
      <c r="D1716" s="12"/>
      <c r="E1716" s="8"/>
    </row>
    <row r="1717" spans="1:5" ht="12.75">
      <c r="A1717" s="11"/>
      <c r="B1717" s="12"/>
      <c r="C1717" s="12"/>
      <c r="D1717" s="12"/>
      <c r="E1717" s="8"/>
    </row>
    <row r="1718" spans="1:5" ht="12.75">
      <c r="A1718" s="11"/>
      <c r="B1718" s="12"/>
      <c r="C1718" s="12"/>
      <c r="D1718" s="12"/>
      <c r="E1718" s="8"/>
    </row>
    <row r="1719" spans="1:5" ht="12.75">
      <c r="A1719" s="11"/>
      <c r="B1719" s="12"/>
      <c r="C1719" s="12"/>
      <c r="D1719" s="12"/>
      <c r="E1719" s="8"/>
    </row>
    <row r="1720" spans="1:5" ht="12.75">
      <c r="A1720" s="11"/>
      <c r="B1720" s="12"/>
      <c r="C1720" s="12"/>
      <c r="D1720" s="12"/>
      <c r="E1720" s="8"/>
    </row>
    <row r="1721" spans="1:5" ht="12.75">
      <c r="A1721" s="11"/>
      <c r="B1721" s="12"/>
      <c r="C1721" s="12"/>
      <c r="D1721" s="12"/>
      <c r="E1721" s="8"/>
    </row>
    <row r="1722" spans="1:5" ht="12.75">
      <c r="A1722" s="11"/>
      <c r="B1722" s="12"/>
      <c r="C1722" s="12"/>
      <c r="D1722" s="12"/>
      <c r="E1722" s="8"/>
    </row>
    <row r="1723" spans="1:5" ht="12.75">
      <c r="A1723" s="11"/>
      <c r="B1723" s="12"/>
      <c r="C1723" s="12"/>
      <c r="D1723" s="12"/>
      <c r="E1723" s="8"/>
    </row>
    <row r="1724" spans="1:5" ht="12.75">
      <c r="A1724" s="11"/>
      <c r="B1724" s="12"/>
      <c r="C1724" s="12"/>
      <c r="D1724" s="12"/>
      <c r="E1724" s="8"/>
    </row>
    <row r="1725" spans="1:5" ht="12.75">
      <c r="A1725" s="11"/>
      <c r="B1725" s="12"/>
      <c r="C1725" s="12"/>
      <c r="D1725" s="12"/>
      <c r="E1725" s="8"/>
    </row>
    <row r="1726" spans="1:5" ht="12.75">
      <c r="A1726" s="11"/>
      <c r="B1726" s="12"/>
      <c r="C1726" s="12"/>
      <c r="D1726" s="12"/>
      <c r="E1726" s="8"/>
    </row>
    <row r="1727" spans="1:5" ht="12.75">
      <c r="A1727" s="11"/>
      <c r="B1727" s="12"/>
      <c r="C1727" s="12"/>
      <c r="D1727" s="12"/>
      <c r="E1727" s="8"/>
    </row>
    <row r="1728" spans="1:5" ht="12.75">
      <c r="A1728" s="11"/>
      <c r="B1728" s="12"/>
      <c r="C1728" s="12"/>
      <c r="D1728" s="12"/>
      <c r="E1728" s="8"/>
    </row>
    <row r="1729" spans="1:5" ht="12.75">
      <c r="A1729" s="11"/>
      <c r="B1729" s="12"/>
      <c r="C1729" s="12"/>
      <c r="D1729" s="12"/>
      <c r="E1729" s="8"/>
    </row>
    <row r="1730" spans="1:5" ht="12.75">
      <c r="A1730" s="11"/>
      <c r="B1730" s="12"/>
      <c r="C1730" s="12"/>
      <c r="D1730" s="12"/>
      <c r="E1730" s="8"/>
    </row>
    <row r="1731" spans="1:5" ht="12.75">
      <c r="A1731" s="11"/>
      <c r="B1731" s="12"/>
      <c r="C1731" s="12"/>
      <c r="D1731" s="12"/>
      <c r="E1731" s="8"/>
    </row>
    <row r="1732" spans="1:5" ht="12.75">
      <c r="A1732" s="11"/>
      <c r="B1732" s="12"/>
      <c r="C1732" s="12"/>
      <c r="D1732" s="12"/>
      <c r="E1732" s="8"/>
    </row>
    <row r="1733" spans="1:5" ht="12.75">
      <c r="A1733" s="11"/>
      <c r="B1733" s="12"/>
      <c r="C1733" s="12"/>
      <c r="D1733" s="12"/>
      <c r="E1733" s="8"/>
    </row>
    <row r="1734" spans="1:5" ht="12.75">
      <c r="A1734" s="11"/>
      <c r="B1734" s="12"/>
      <c r="C1734" s="12"/>
      <c r="D1734" s="12"/>
      <c r="E1734" s="8"/>
    </row>
    <row r="1735" spans="1:5" ht="12.75">
      <c r="A1735" s="11"/>
      <c r="B1735" s="12"/>
      <c r="C1735" s="12"/>
      <c r="D1735" s="12"/>
      <c r="E1735" s="8"/>
    </row>
    <row r="1736" spans="1:5" ht="12.75">
      <c r="A1736" s="11"/>
      <c r="B1736" s="12"/>
      <c r="C1736" s="12"/>
      <c r="D1736" s="12"/>
      <c r="E1736" s="8"/>
    </row>
    <row r="1737" spans="1:5" ht="12.75">
      <c r="A1737" s="11"/>
      <c r="B1737" s="12"/>
      <c r="C1737" s="12"/>
      <c r="D1737" s="12"/>
      <c r="E1737" s="8"/>
    </row>
    <row r="1738" spans="1:5" ht="12.75">
      <c r="A1738" s="11"/>
      <c r="B1738" s="12"/>
      <c r="C1738" s="12"/>
      <c r="D1738" s="12"/>
      <c r="E1738" s="8"/>
    </row>
    <row r="1739" spans="1:5" ht="12.75">
      <c r="A1739" s="11"/>
      <c r="B1739" s="12"/>
      <c r="C1739" s="12"/>
      <c r="D1739" s="12"/>
      <c r="E1739" s="8"/>
    </row>
    <row r="1740" spans="1:5" ht="12.75">
      <c r="A1740" s="11"/>
      <c r="B1740" s="12"/>
      <c r="C1740" s="12"/>
      <c r="D1740" s="12"/>
      <c r="E1740" s="8"/>
    </row>
    <row r="1741" spans="1:5" ht="12.75">
      <c r="A1741" s="11"/>
      <c r="B1741" s="12"/>
      <c r="C1741" s="12"/>
      <c r="D1741" s="12"/>
      <c r="E1741" s="8"/>
    </row>
    <row r="1742" spans="1:5" ht="12.75">
      <c r="A1742" s="11"/>
      <c r="B1742" s="12"/>
      <c r="C1742" s="12"/>
      <c r="D1742" s="12"/>
      <c r="E1742" s="8"/>
    </row>
    <row r="1743" spans="1:5" ht="12.75">
      <c r="A1743" s="11"/>
      <c r="B1743" s="12"/>
      <c r="C1743" s="12"/>
      <c r="D1743" s="12"/>
      <c r="E1743" s="8"/>
    </row>
    <row r="1744" spans="1:5" ht="12.75">
      <c r="A1744" s="11"/>
      <c r="B1744" s="12"/>
      <c r="C1744" s="12"/>
      <c r="D1744" s="12"/>
      <c r="E1744" s="8"/>
    </row>
    <row r="1745" spans="1:5" ht="12.75">
      <c r="A1745" s="11"/>
      <c r="B1745" s="12"/>
      <c r="C1745" s="12"/>
      <c r="D1745" s="12"/>
      <c r="E1745" s="8"/>
    </row>
    <row r="1746" spans="1:5" ht="12.75">
      <c r="A1746" s="11"/>
      <c r="B1746" s="12"/>
      <c r="C1746" s="12"/>
      <c r="D1746" s="12"/>
      <c r="E1746" s="8"/>
    </row>
    <row r="1747" spans="1:5" ht="12.75">
      <c r="A1747" s="11"/>
      <c r="B1747" s="12"/>
      <c r="C1747" s="12"/>
      <c r="D1747" s="12"/>
      <c r="E1747" s="8"/>
    </row>
    <row r="1748" spans="1:5" ht="12.75">
      <c r="A1748" s="11"/>
      <c r="B1748" s="12"/>
      <c r="C1748" s="12"/>
      <c r="D1748" s="12"/>
      <c r="E1748" s="8"/>
    </row>
    <row r="1749" spans="1:5" ht="12.75">
      <c r="A1749" s="11"/>
      <c r="B1749" s="12"/>
      <c r="C1749" s="12"/>
      <c r="D1749" s="12"/>
      <c r="E1749" s="8"/>
    </row>
    <row r="1750" spans="1:5" ht="12.75">
      <c r="A1750" s="11"/>
      <c r="B1750" s="12"/>
      <c r="C1750" s="12"/>
      <c r="D1750" s="12"/>
      <c r="E1750" s="8"/>
    </row>
    <row r="1751" spans="1:5" ht="12.75">
      <c r="A1751" s="11"/>
      <c r="B1751" s="12"/>
      <c r="C1751" s="12"/>
      <c r="D1751" s="12"/>
      <c r="E1751" s="8"/>
    </row>
    <row r="1752" spans="1:5" ht="12.75">
      <c r="A1752" s="11"/>
      <c r="B1752" s="12"/>
      <c r="C1752" s="12"/>
      <c r="D1752" s="12"/>
      <c r="E1752" s="8"/>
    </row>
    <row r="1753" spans="1:5" ht="12.75">
      <c r="A1753" s="11"/>
      <c r="B1753" s="12"/>
      <c r="C1753" s="12"/>
      <c r="D1753" s="12"/>
      <c r="E1753" s="8"/>
    </row>
    <row r="1754" spans="1:5" ht="12.75">
      <c r="A1754" s="11"/>
      <c r="B1754" s="12"/>
      <c r="C1754" s="12"/>
      <c r="D1754" s="12"/>
      <c r="E1754" s="8"/>
    </row>
    <row r="1755" spans="1:5" ht="12.75">
      <c r="A1755" s="11"/>
      <c r="B1755" s="12"/>
      <c r="C1755" s="12"/>
      <c r="D1755" s="12"/>
      <c r="E1755" s="8"/>
    </row>
    <row r="1756" spans="1:5" ht="12.75">
      <c r="A1756" s="11"/>
      <c r="B1756" s="12"/>
      <c r="C1756" s="12"/>
      <c r="D1756" s="12"/>
      <c r="E1756" s="8"/>
    </row>
    <row r="1757" spans="1:5" ht="12.75">
      <c r="A1757" s="11"/>
      <c r="B1757" s="12"/>
      <c r="C1757" s="12"/>
      <c r="D1757" s="12"/>
      <c r="E1757" s="8"/>
    </row>
    <row r="1758" spans="1:5" ht="12.75">
      <c r="A1758" s="11"/>
      <c r="B1758" s="12"/>
      <c r="C1758" s="12"/>
      <c r="D1758" s="12"/>
      <c r="E1758" s="8"/>
    </row>
    <row r="1759" spans="1:5" ht="12.75">
      <c r="A1759" s="11"/>
      <c r="B1759" s="12"/>
      <c r="C1759" s="12"/>
      <c r="D1759" s="12"/>
      <c r="E1759" s="8"/>
    </row>
    <row r="1760" spans="1:5" ht="12.75">
      <c r="A1760" s="11"/>
      <c r="B1760" s="12"/>
      <c r="C1760" s="12"/>
      <c r="D1760" s="12"/>
      <c r="E1760" s="8"/>
    </row>
    <row r="1761" spans="1:5" ht="12.75">
      <c r="A1761" s="11"/>
      <c r="B1761" s="12"/>
      <c r="C1761" s="12"/>
      <c r="D1761" s="12"/>
      <c r="E1761" s="8"/>
    </row>
    <row r="1762" spans="1:5" ht="12.75">
      <c r="A1762" s="11"/>
      <c r="B1762" s="12"/>
      <c r="C1762" s="12"/>
      <c r="D1762" s="12"/>
      <c r="E1762" s="8"/>
    </row>
    <row r="1763" spans="1:5" ht="12.75">
      <c r="A1763" s="11"/>
      <c r="B1763" s="12"/>
      <c r="C1763" s="12"/>
      <c r="D1763" s="12"/>
      <c r="E1763" s="8"/>
    </row>
    <row r="1764" spans="1:5" ht="12.75">
      <c r="A1764" s="11"/>
      <c r="B1764" s="12"/>
      <c r="C1764" s="12"/>
      <c r="D1764" s="12"/>
      <c r="E1764" s="8"/>
    </row>
    <row r="1765" spans="1:5" ht="12.75">
      <c r="A1765" s="11"/>
      <c r="B1765" s="12"/>
      <c r="C1765" s="12"/>
      <c r="D1765" s="12"/>
      <c r="E1765" s="8"/>
    </row>
    <row r="1766" spans="1:5" ht="12.75">
      <c r="A1766" s="11"/>
      <c r="B1766" s="12"/>
      <c r="C1766" s="12"/>
      <c r="D1766" s="12"/>
      <c r="E1766" s="8"/>
    </row>
    <row r="1767" spans="1:5" ht="12.75">
      <c r="A1767" s="11"/>
      <c r="B1767" s="12"/>
      <c r="C1767" s="12"/>
      <c r="D1767" s="12"/>
      <c r="E1767" s="8"/>
    </row>
    <row r="1768" spans="1:5" ht="12.75">
      <c r="A1768" s="11"/>
      <c r="B1768" s="12"/>
      <c r="C1768" s="12"/>
      <c r="D1768" s="12"/>
      <c r="E1768" s="8"/>
    </row>
    <row r="1769" spans="1:5" ht="12.75">
      <c r="A1769" s="11"/>
      <c r="B1769" s="12"/>
      <c r="C1769" s="12"/>
      <c r="D1769" s="12"/>
      <c r="E1769" s="8"/>
    </row>
    <row r="1770" spans="1:5" ht="12.75">
      <c r="A1770" s="11"/>
      <c r="B1770" s="12"/>
      <c r="C1770" s="12"/>
      <c r="D1770" s="12"/>
      <c r="E1770" s="8"/>
    </row>
    <row r="1771" spans="1:5" ht="12.75">
      <c r="A1771" s="11"/>
      <c r="B1771" s="12"/>
      <c r="C1771" s="12"/>
      <c r="D1771" s="12"/>
      <c r="E1771" s="8"/>
    </row>
    <row r="1772" spans="1:5" ht="12.75">
      <c r="A1772" s="11"/>
      <c r="B1772" s="12"/>
      <c r="C1772" s="12"/>
      <c r="D1772" s="12"/>
      <c r="E1772" s="8"/>
    </row>
    <row r="1773" spans="1:5" ht="12.75">
      <c r="A1773" s="11"/>
      <c r="B1773" s="12"/>
      <c r="C1773" s="12"/>
      <c r="D1773" s="12"/>
      <c r="E1773" s="8"/>
    </row>
    <row r="1774" spans="1:5" ht="12.75">
      <c r="A1774" s="11"/>
      <c r="B1774" s="12"/>
      <c r="C1774" s="12"/>
      <c r="D1774" s="12"/>
      <c r="E1774" s="8"/>
    </row>
    <row r="1775" spans="1:5" ht="12.75">
      <c r="A1775" s="11"/>
      <c r="B1775" s="12"/>
      <c r="C1775" s="12"/>
      <c r="D1775" s="12"/>
      <c r="E1775" s="8"/>
    </row>
    <row r="1776" spans="1:5" ht="12.75">
      <c r="A1776" s="11"/>
      <c r="B1776" s="12"/>
      <c r="C1776" s="12"/>
      <c r="D1776" s="12"/>
      <c r="E1776" s="8"/>
    </row>
    <row r="1777" spans="1:5" ht="12.75">
      <c r="A1777" s="11"/>
      <c r="B1777" s="12"/>
      <c r="C1777" s="12"/>
      <c r="D1777" s="12"/>
      <c r="E1777" s="8"/>
    </row>
    <row r="1778" spans="1:5" ht="12.75">
      <c r="A1778" s="11"/>
      <c r="B1778" s="12"/>
      <c r="C1778" s="12"/>
      <c r="D1778" s="12"/>
      <c r="E1778" s="8"/>
    </row>
    <row r="1779" spans="1:5" ht="12.75">
      <c r="A1779" s="11"/>
      <c r="B1779" s="12"/>
      <c r="C1779" s="12"/>
      <c r="D1779" s="12"/>
      <c r="E1779" s="8"/>
    </row>
    <row r="1780" spans="1:5" ht="12.75">
      <c r="A1780" s="11"/>
      <c r="B1780" s="12"/>
      <c r="C1780" s="12"/>
      <c r="D1780" s="12"/>
      <c r="E1780" s="8"/>
    </row>
    <row r="1781" spans="1:5" ht="12.75">
      <c r="A1781" s="11"/>
      <c r="B1781" s="12"/>
      <c r="C1781" s="12"/>
      <c r="D1781" s="12"/>
      <c r="E1781" s="8"/>
    </row>
    <row r="1782" spans="1:5" ht="12.75">
      <c r="A1782" s="11"/>
      <c r="B1782" s="12"/>
      <c r="C1782" s="12"/>
      <c r="D1782" s="12"/>
      <c r="E1782" s="8"/>
    </row>
    <row r="1783" spans="1:5" ht="12.75">
      <c r="A1783" s="11"/>
      <c r="B1783" s="12"/>
      <c r="C1783" s="12"/>
      <c r="D1783" s="12"/>
      <c r="E1783" s="8"/>
    </row>
    <row r="1784" spans="1:5" ht="12.75">
      <c r="A1784" s="11"/>
      <c r="B1784" s="12"/>
      <c r="C1784" s="12"/>
      <c r="D1784" s="12"/>
      <c r="E1784" s="8"/>
    </row>
    <row r="1785" spans="1:5" ht="12.75">
      <c r="A1785" s="11"/>
      <c r="B1785" s="12"/>
      <c r="C1785" s="12"/>
      <c r="D1785" s="12"/>
      <c r="E1785" s="8"/>
    </row>
    <row r="1786" spans="1:5" ht="12.75">
      <c r="A1786" s="11"/>
      <c r="B1786" s="12"/>
      <c r="C1786" s="12"/>
      <c r="D1786" s="12"/>
      <c r="E1786" s="8"/>
    </row>
    <row r="1787" spans="1:5" ht="12.75">
      <c r="A1787" s="11"/>
      <c r="B1787" s="12"/>
      <c r="C1787" s="12"/>
      <c r="D1787" s="12"/>
      <c r="E1787" s="8"/>
    </row>
    <row r="1788" spans="1:5" ht="12.75">
      <c r="A1788" s="11"/>
      <c r="B1788" s="12"/>
      <c r="C1788" s="12"/>
      <c r="D1788" s="12"/>
      <c r="E1788" s="8"/>
    </row>
    <row r="1789" spans="1:5" ht="12.75">
      <c r="A1789" s="11"/>
      <c r="B1789" s="12"/>
      <c r="C1789" s="12"/>
      <c r="D1789" s="12"/>
      <c r="E1789" s="8"/>
    </row>
    <row r="1790" spans="1:5" ht="12.75">
      <c r="A1790" s="11"/>
      <c r="B1790" s="12"/>
      <c r="C1790" s="12"/>
      <c r="D1790" s="12"/>
      <c r="E1790" s="8"/>
    </row>
    <row r="1791" spans="1:5" ht="12.75">
      <c r="A1791" s="11"/>
      <c r="B1791" s="12"/>
      <c r="C1791" s="12"/>
      <c r="D1791" s="12"/>
      <c r="E1791" s="8"/>
    </row>
    <row r="1792" spans="1:5" ht="12.75">
      <c r="A1792" s="11"/>
      <c r="B1792" s="12"/>
      <c r="C1792" s="12"/>
      <c r="D1792" s="12"/>
      <c r="E1792" s="8"/>
    </row>
    <row r="1793" spans="1:5" ht="12.75">
      <c r="A1793" s="11"/>
      <c r="B1793" s="12"/>
      <c r="C1793" s="12"/>
      <c r="D1793" s="12"/>
      <c r="E1793" s="8"/>
    </row>
    <row r="1794" spans="1:5" ht="12.75">
      <c r="A1794" s="11"/>
      <c r="B1794" s="12"/>
      <c r="C1794" s="12"/>
      <c r="D1794" s="12"/>
      <c r="E1794" s="8"/>
    </row>
    <row r="1795" spans="1:5" ht="12.75">
      <c r="A1795" s="11"/>
      <c r="B1795" s="12"/>
      <c r="C1795" s="12"/>
      <c r="D1795" s="12"/>
      <c r="E1795" s="8"/>
    </row>
    <row r="1796" spans="1:5" ht="12.75">
      <c r="A1796" s="11"/>
      <c r="B1796" s="12"/>
      <c r="C1796" s="12"/>
      <c r="D1796" s="12"/>
      <c r="E1796" s="8"/>
    </row>
  </sheetData>
  <mergeCells count="1">
    <mergeCell ref="A1:E1"/>
  </mergeCells>
  <hyperlinks>
    <hyperlink ref="C307" r:id="rId1"/>
    <hyperlink ref="C308" r:id="rId2"/>
    <hyperlink ref="C309" r:id="rId3"/>
    <hyperlink ref="C483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#jabes18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Illhem Addoun</cp:lastModifiedBy>
  <dcterms:modified xsi:type="dcterms:W3CDTF">2018-05-31T09:12:52Z</dcterms:modified>
</cp:coreProperties>
</file>